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autoCompressPictures="0"/>
  <mc:AlternateContent xmlns:mc="http://schemas.openxmlformats.org/markup-compatibility/2006">
    <mc:Choice Requires="x15">
      <x15ac:absPath xmlns:x15ac="http://schemas.microsoft.com/office/spreadsheetml/2010/11/ac" url="O:\INT PSI\Team\Learning and Knowledge Exchange\Content development team\aa-active\Behind the Barcodes campaign\11. HFIAS dataset\"/>
    </mc:Choice>
  </mc:AlternateContent>
  <bookViews>
    <workbookView xWindow="0" yWindow="0" windowWidth="28800" windowHeight="12210"/>
  </bookViews>
  <sheets>
    <sheet name="HFIAS methodology" sheetId="7" r:id="rId1"/>
    <sheet name="Pakistan" sheetId="3" r:id="rId2"/>
    <sheet name="Philippines" sheetId="6" r:id="rId3"/>
    <sheet name="South Africa" sheetId="1" r:id="rId4"/>
    <sheet name="Thailand" sheetId="4" r:id="rId5"/>
    <sheet name="Italy" sheetId="5" r:id="rId6"/>
  </sheets>
  <externalReferences>
    <externalReference r:id="rId7"/>
  </externalReferences>
  <definedNames>
    <definedName name="_xlnm._FilterDatabase" localSheetId="2" hidden="1">Philippines!$B$1:$B$203</definedName>
    <definedName name="HFIA_Cat">Thailand!$T$3:$T$195</definedName>
    <definedName name="HH">Thailand!$K$3:$K$195</definedName>
    <definedName name="Income">Thailand!$O$2:$O$195</definedName>
    <definedName name="Index">Thailand!$C$3:$C$195</definedName>
    <definedName name="Municipality">Thailand!$G$3:$G$195</definedName>
    <definedName name="Respondent">Thailand!$F$3:$F$195</definedName>
    <definedName name="Role">Thailand!$N$3:$N$195</definedName>
    <definedName name="Sex">Thailand!$H$3:$H$195</definedName>
  </definedNames>
  <calcPr calcId="171027"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R21" i="5" l="1"/>
  <c r="R22" i="5"/>
  <c r="R23" i="5"/>
  <c r="R24" i="5"/>
  <c r="R25" i="5"/>
  <c r="S21" i="5"/>
  <c r="S22" i="5"/>
  <c r="S23" i="5"/>
  <c r="S24" i="5"/>
  <c r="S25" i="5"/>
  <c r="Q27" i="4"/>
  <c r="Q28" i="4"/>
  <c r="Q29" i="4"/>
  <c r="Q30" i="4"/>
  <c r="Q31" i="4"/>
  <c r="R27" i="4"/>
  <c r="R28" i="4"/>
  <c r="R29" i="4"/>
  <c r="R30" i="4"/>
  <c r="R31" i="4"/>
  <c r="Q33" i="4"/>
  <c r="Q21" i="4"/>
  <c r="Q22" i="4"/>
  <c r="Q23" i="4"/>
  <c r="Q24" i="4"/>
  <c r="Q25" i="4"/>
  <c r="R21" i="4"/>
  <c r="R22" i="4"/>
  <c r="R23" i="4"/>
  <c r="R24" i="4"/>
  <c r="R25" i="4"/>
  <c r="Q15" i="4"/>
  <c r="Q16" i="4"/>
  <c r="Q17" i="4"/>
  <c r="Q18" i="4"/>
  <c r="Q19" i="4"/>
  <c r="R15" i="4"/>
  <c r="R16" i="4"/>
  <c r="R17" i="4"/>
  <c r="R18" i="4"/>
  <c r="R19" i="4"/>
  <c r="R15" i="5"/>
  <c r="R16" i="5"/>
  <c r="R17" i="5"/>
  <c r="R18" i="5"/>
  <c r="R19" i="5"/>
  <c r="S15" i="5"/>
  <c r="S16" i="5"/>
  <c r="S17" i="5"/>
  <c r="S18" i="5"/>
  <c r="S19" i="5"/>
  <c r="R6" i="5"/>
  <c r="R7" i="5"/>
  <c r="R8" i="5"/>
  <c r="R9" i="5"/>
  <c r="R10" i="5"/>
  <c r="S6" i="5"/>
  <c r="S7" i="5"/>
  <c r="S8" i="5"/>
  <c r="S9" i="5"/>
  <c r="S10" i="5"/>
  <c r="Q34" i="4"/>
  <c r="Q35" i="4"/>
  <c r="Q36" i="4"/>
  <c r="Q37" i="4"/>
  <c r="Q6" i="4"/>
  <c r="Q7" i="4"/>
  <c r="Q8" i="4"/>
  <c r="Q9" i="4"/>
  <c r="Q10" i="4"/>
  <c r="R6" i="4"/>
  <c r="R7" i="4"/>
  <c r="R8" i="4"/>
  <c r="R9" i="4"/>
  <c r="R10" i="4"/>
  <c r="P22" i="1"/>
  <c r="P23" i="1"/>
  <c r="P24" i="1"/>
  <c r="P25" i="1"/>
  <c r="P26" i="1"/>
  <c r="Q22" i="1"/>
  <c r="Q23" i="1"/>
  <c r="Q24" i="1"/>
  <c r="Q25" i="1"/>
  <c r="Q26" i="1"/>
  <c r="P16" i="1"/>
  <c r="P17" i="1"/>
  <c r="P18" i="1"/>
  <c r="P19" i="1"/>
  <c r="P20" i="1"/>
  <c r="Q16" i="1"/>
  <c r="Q17" i="1"/>
  <c r="Q18" i="1"/>
  <c r="Q19" i="1"/>
  <c r="Q20" i="1"/>
  <c r="P7" i="1"/>
  <c r="P8" i="1"/>
  <c r="P9" i="1"/>
  <c r="P10" i="1"/>
  <c r="P11" i="1"/>
  <c r="Q7" i="1"/>
  <c r="Q8" i="1"/>
  <c r="Q9" i="1"/>
  <c r="Q10" i="1"/>
  <c r="Q11" i="1"/>
  <c r="L23" i="3"/>
  <c r="L25" i="3"/>
  <c r="L45" i="3"/>
  <c r="L60" i="3"/>
  <c r="L61" i="3"/>
  <c r="L62" i="3"/>
  <c r="L70" i="3"/>
  <c r="P25" i="3"/>
  <c r="P24" i="3"/>
  <c r="P23" i="3"/>
  <c r="P22" i="3"/>
  <c r="P16" i="3"/>
  <c r="P17" i="3"/>
  <c r="P18" i="3"/>
  <c r="P19" i="3"/>
  <c r="P20" i="3"/>
  <c r="Q16" i="3"/>
  <c r="Q17" i="3"/>
  <c r="Q18" i="3"/>
  <c r="Q19" i="3"/>
  <c r="Q20" i="3"/>
  <c r="P10" i="3"/>
  <c r="P7" i="3"/>
  <c r="P8" i="3"/>
  <c r="P9" i="3"/>
  <c r="P11" i="3"/>
  <c r="Q10" i="3"/>
  <c r="Q9" i="3"/>
  <c r="Q8" i="3"/>
  <c r="Q7" i="3"/>
  <c r="C5" i="6"/>
  <c r="C10" i="6"/>
  <c r="C11" i="6"/>
  <c r="C30" i="6"/>
  <c r="C2" i="6"/>
  <c r="C3" i="6"/>
  <c r="C4" i="6"/>
  <c r="C6" i="6"/>
  <c r="C7" i="6"/>
  <c r="C8" i="6"/>
  <c r="C9" i="6"/>
  <c r="C12" i="6"/>
  <c r="C13" i="6"/>
  <c r="C14" i="6"/>
  <c r="C15" i="6"/>
  <c r="C16" i="6"/>
  <c r="C17" i="6"/>
  <c r="C18" i="6"/>
  <c r="C19" i="6"/>
  <c r="C20" i="6"/>
  <c r="C21" i="6"/>
  <c r="C22" i="6"/>
  <c r="C23" i="6"/>
  <c r="C24" i="6"/>
  <c r="C25" i="6"/>
  <c r="C26" i="6"/>
  <c r="C27" i="6"/>
  <c r="C28" i="6"/>
  <c r="C29"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R27" i="6"/>
  <c r="R28" i="6"/>
  <c r="R29" i="6"/>
  <c r="R30" i="6"/>
  <c r="R31" i="6"/>
  <c r="S27" i="6"/>
  <c r="S28" i="6"/>
  <c r="S29" i="6"/>
  <c r="S30" i="6"/>
  <c r="S31" i="6"/>
  <c r="R21" i="6"/>
  <c r="R22" i="6"/>
  <c r="R23" i="6"/>
  <c r="R24" i="6"/>
  <c r="R25" i="6"/>
  <c r="S21" i="6"/>
  <c r="S22" i="6"/>
  <c r="S23" i="6"/>
  <c r="S24" i="6"/>
  <c r="S25" i="6"/>
  <c r="R15" i="6"/>
  <c r="R16" i="6"/>
  <c r="R17" i="6"/>
  <c r="R18" i="6"/>
  <c r="R19" i="6"/>
  <c r="S15" i="6"/>
  <c r="S16" i="6"/>
  <c r="S17" i="6"/>
  <c r="S18" i="6"/>
  <c r="S19" i="6"/>
  <c r="R9" i="6"/>
  <c r="R6" i="6"/>
  <c r="R7" i="6"/>
  <c r="R8" i="6"/>
  <c r="R10" i="6"/>
  <c r="S9" i="6"/>
  <c r="S8" i="6"/>
  <c r="S7" i="6"/>
  <c r="S6" i="6"/>
  <c r="S10" i="6"/>
  <c r="A110" i="6"/>
  <c r="D148" i="6"/>
  <c r="A148" i="6"/>
  <c r="D67" i="6"/>
  <c r="A67" i="6"/>
  <c r="D107" i="6"/>
  <c r="A107" i="6"/>
  <c r="D66" i="6"/>
  <c r="A66" i="6"/>
  <c r="D65" i="6"/>
  <c r="A65" i="6"/>
  <c r="D64" i="6"/>
  <c r="A64" i="6"/>
  <c r="D63" i="6"/>
  <c r="A63" i="6"/>
  <c r="D147" i="6"/>
  <c r="A147" i="6"/>
  <c r="D62" i="6"/>
  <c r="A62" i="6"/>
  <c r="D146" i="6"/>
  <c r="A146" i="6"/>
  <c r="D61" i="6"/>
  <c r="A61" i="6"/>
  <c r="D60" i="6"/>
  <c r="A60" i="6"/>
  <c r="D106" i="6"/>
  <c r="A106" i="6"/>
  <c r="D59" i="6"/>
  <c r="A59" i="6"/>
  <c r="D105" i="6"/>
  <c r="A105" i="6"/>
  <c r="D104" i="6"/>
  <c r="A104" i="6"/>
  <c r="D58" i="6"/>
  <c r="A58" i="6"/>
  <c r="D103" i="6"/>
  <c r="A103" i="6"/>
  <c r="D145" i="6"/>
  <c r="A145" i="6"/>
  <c r="D57" i="6"/>
  <c r="A57" i="6"/>
  <c r="D56" i="6"/>
  <c r="A56" i="6"/>
  <c r="D55" i="6"/>
  <c r="A55" i="6"/>
  <c r="D54" i="6"/>
  <c r="A54" i="6"/>
  <c r="D144" i="6"/>
  <c r="A144" i="6"/>
  <c r="D53" i="6"/>
  <c r="A53" i="6"/>
  <c r="D52" i="6"/>
  <c r="A52" i="6"/>
  <c r="D51" i="6"/>
  <c r="A51" i="6"/>
  <c r="D50" i="6"/>
  <c r="A50" i="6"/>
  <c r="D102" i="6"/>
  <c r="A102" i="6"/>
  <c r="D101" i="6"/>
  <c r="A101" i="6"/>
  <c r="D143" i="6"/>
  <c r="A143" i="6"/>
  <c r="D142" i="6"/>
  <c r="A142" i="6"/>
  <c r="D49" i="6"/>
  <c r="A49" i="6"/>
  <c r="D48" i="6"/>
  <c r="A48" i="6"/>
  <c r="D47" i="6"/>
  <c r="A47" i="6"/>
  <c r="D100" i="6"/>
  <c r="A100" i="6"/>
  <c r="D46" i="6"/>
  <c r="A46" i="6"/>
  <c r="D141" i="6"/>
  <c r="A141" i="6"/>
  <c r="D99" i="6"/>
  <c r="A99" i="6"/>
  <c r="D98" i="6"/>
  <c r="A98" i="6"/>
  <c r="D97" i="6"/>
  <c r="A97" i="6"/>
  <c r="D140" i="6"/>
  <c r="A140" i="6"/>
  <c r="D96" i="6"/>
  <c r="A96" i="6"/>
  <c r="D95" i="6"/>
  <c r="A95" i="6"/>
  <c r="D94" i="6"/>
  <c r="A94" i="6"/>
  <c r="D45" i="6"/>
  <c r="A45" i="6"/>
  <c r="D139" i="6"/>
  <c r="A139" i="6"/>
  <c r="D93" i="6"/>
  <c r="A93" i="6"/>
  <c r="D92" i="6"/>
  <c r="A92" i="6"/>
  <c r="D91" i="6"/>
  <c r="A91" i="6"/>
  <c r="D90" i="6"/>
  <c r="A90" i="6"/>
  <c r="D138" i="6"/>
  <c r="A138" i="6"/>
  <c r="D44" i="6"/>
  <c r="A44" i="6"/>
  <c r="D43" i="6"/>
  <c r="A43" i="6"/>
  <c r="D89" i="6"/>
  <c r="A89" i="6"/>
  <c r="D137" i="6"/>
  <c r="A137" i="6"/>
  <c r="D42" i="6"/>
  <c r="A42" i="6"/>
  <c r="D41" i="6"/>
  <c r="A41" i="6"/>
  <c r="D40" i="6"/>
  <c r="A40" i="6"/>
  <c r="D88" i="6"/>
  <c r="A88" i="6"/>
  <c r="D87" i="6"/>
  <c r="A87" i="6"/>
  <c r="D86" i="6"/>
  <c r="A86" i="6"/>
  <c r="D39" i="6"/>
  <c r="A39" i="6"/>
  <c r="D38" i="6"/>
  <c r="A38" i="6"/>
  <c r="D136" i="6"/>
  <c r="A136" i="6"/>
  <c r="D37" i="6"/>
  <c r="A37" i="6"/>
  <c r="D36" i="6"/>
  <c r="A36" i="6"/>
  <c r="D35" i="6"/>
  <c r="A35" i="6"/>
  <c r="D34" i="6"/>
  <c r="A34" i="6"/>
  <c r="D33" i="6"/>
  <c r="A33" i="6"/>
  <c r="D32" i="6"/>
  <c r="A32" i="6"/>
  <c r="D31" i="6"/>
  <c r="A31" i="6"/>
  <c r="D135" i="6"/>
  <c r="A135" i="6"/>
  <c r="D134" i="6"/>
  <c r="A134" i="6"/>
  <c r="D30" i="6"/>
  <c r="A30" i="6"/>
  <c r="D29" i="6"/>
  <c r="A29" i="6"/>
  <c r="D133" i="6"/>
  <c r="A133" i="6"/>
  <c r="D85" i="6"/>
  <c r="A85" i="6"/>
  <c r="D84" i="6"/>
  <c r="A84" i="6"/>
  <c r="D28" i="6"/>
  <c r="A28" i="6"/>
  <c r="D132" i="6"/>
  <c r="A132" i="6"/>
  <c r="D131" i="6"/>
  <c r="A131" i="6"/>
  <c r="D130" i="6"/>
  <c r="A130" i="6"/>
  <c r="D83" i="6"/>
  <c r="A83" i="6"/>
  <c r="D129" i="6"/>
  <c r="A129" i="6"/>
  <c r="D82" i="6"/>
  <c r="A82" i="6"/>
  <c r="D27" i="6"/>
  <c r="A27" i="6"/>
  <c r="D128" i="6"/>
  <c r="A128" i="6"/>
  <c r="D81" i="6"/>
  <c r="A81" i="6"/>
  <c r="D26" i="6"/>
  <c r="A26" i="6"/>
  <c r="D25" i="6"/>
  <c r="A25" i="6"/>
  <c r="D24" i="6"/>
  <c r="A24" i="6"/>
  <c r="D23" i="6"/>
  <c r="A23" i="6"/>
  <c r="D22" i="6"/>
  <c r="A22" i="6"/>
  <c r="D80" i="6"/>
  <c r="A80" i="6"/>
  <c r="D21" i="6"/>
  <c r="A21" i="6"/>
  <c r="D20" i="6"/>
  <c r="A20" i="6"/>
  <c r="D19" i="6"/>
  <c r="A19" i="6"/>
  <c r="D79" i="6"/>
  <c r="A79" i="6"/>
  <c r="D18" i="6"/>
  <c r="A18" i="6"/>
  <c r="D17" i="6"/>
  <c r="A17" i="6"/>
  <c r="D16" i="6"/>
  <c r="A16" i="6"/>
  <c r="D15" i="6"/>
  <c r="A15" i="6"/>
  <c r="D14" i="6"/>
  <c r="A14" i="6"/>
  <c r="D78" i="6"/>
  <c r="A78" i="6"/>
  <c r="D13" i="6"/>
  <c r="A13" i="6"/>
  <c r="D77" i="6"/>
  <c r="A77" i="6"/>
  <c r="D76" i="6"/>
  <c r="A76" i="6"/>
  <c r="D75" i="6"/>
  <c r="A75" i="6"/>
  <c r="D127" i="6"/>
  <c r="A127" i="6"/>
  <c r="D12" i="6"/>
  <c r="A12" i="6"/>
  <c r="D74" i="6"/>
  <c r="A74" i="6"/>
  <c r="D126" i="6"/>
  <c r="A126" i="6"/>
  <c r="D125" i="6"/>
  <c r="A125" i="6"/>
  <c r="D124" i="6"/>
  <c r="A124" i="6"/>
  <c r="D123" i="6"/>
  <c r="A123" i="6"/>
  <c r="D73" i="6"/>
  <c r="A73" i="6"/>
  <c r="D72" i="6"/>
  <c r="A72" i="6"/>
  <c r="D122" i="6"/>
  <c r="A122" i="6"/>
  <c r="D121" i="6"/>
  <c r="A121" i="6"/>
  <c r="D11" i="6"/>
  <c r="A11" i="6"/>
  <c r="D120" i="6"/>
  <c r="A120" i="6"/>
  <c r="D10" i="6"/>
  <c r="A10" i="6"/>
  <c r="D71" i="6"/>
  <c r="A71" i="6"/>
  <c r="D119" i="6"/>
  <c r="A119" i="6"/>
  <c r="D9" i="6"/>
  <c r="A9" i="6"/>
  <c r="D118" i="6"/>
  <c r="A118" i="6"/>
  <c r="D8" i="6"/>
  <c r="A8" i="6"/>
  <c r="D7" i="6"/>
  <c r="A7" i="6"/>
  <c r="D117" i="6"/>
  <c r="A117" i="6"/>
  <c r="D70" i="6"/>
  <c r="A70" i="6"/>
  <c r="D116" i="6"/>
  <c r="A116" i="6"/>
  <c r="D69" i="6"/>
  <c r="A69" i="6"/>
  <c r="D6" i="6"/>
  <c r="A6" i="6"/>
  <c r="D115" i="6"/>
  <c r="A115" i="6"/>
  <c r="D114" i="6"/>
  <c r="A114" i="6"/>
  <c r="D113" i="6"/>
  <c r="A113" i="6"/>
  <c r="D112" i="6"/>
  <c r="A112" i="6"/>
  <c r="D111" i="6"/>
  <c r="A111" i="6"/>
  <c r="D68" i="6"/>
  <c r="A68" i="6"/>
  <c r="D5" i="6"/>
  <c r="A5" i="6"/>
  <c r="D110" i="6"/>
  <c r="D109" i="6"/>
  <c r="A109" i="6"/>
  <c r="D4" i="6"/>
  <c r="A4" i="6"/>
  <c r="D108" i="6"/>
  <c r="A108" i="6"/>
  <c r="D3" i="6"/>
  <c r="A3" i="6"/>
  <c r="D2" i="6"/>
  <c r="A2" i="6"/>
</calcChain>
</file>

<file path=xl/sharedStrings.xml><?xml version="1.0" encoding="utf-8"?>
<sst xmlns="http://schemas.openxmlformats.org/spreadsheetml/2006/main" count="1096" uniqueCount="101">
  <si>
    <t>Q1</t>
  </si>
  <si>
    <t>Q2</t>
  </si>
  <si>
    <t>Q3</t>
  </si>
  <si>
    <t>Q4</t>
  </si>
  <si>
    <t>Q5</t>
  </si>
  <si>
    <t>Q6</t>
  </si>
  <si>
    <t>Q7</t>
  </si>
  <si>
    <t>Q8</t>
  </si>
  <si>
    <t>Q9</t>
  </si>
  <si>
    <t>HFIA Category</t>
  </si>
  <si>
    <t>Area/town</t>
  </si>
  <si>
    <t>De Doorns</t>
  </si>
  <si>
    <t>Stellenbosch</t>
  </si>
  <si>
    <t>Wolseley</t>
  </si>
  <si>
    <t>Klapmuts</t>
  </si>
  <si>
    <t>Khatyala Virkan</t>
  </si>
  <si>
    <t xml:space="preserve"> Khatyala Virkan </t>
  </si>
  <si>
    <t>Sheikupura Baidad</t>
  </si>
  <si>
    <t>Songkhla</t>
  </si>
  <si>
    <t>Samutsakorn</t>
  </si>
  <si>
    <t>M</t>
  </si>
  <si>
    <t>F</t>
  </si>
  <si>
    <t>Total Sample</t>
  </si>
  <si>
    <t>Total</t>
  </si>
  <si>
    <t>Municipality</t>
  </si>
  <si>
    <t>Sex</t>
  </si>
  <si>
    <t>Role in production</t>
  </si>
  <si>
    <t>% income from banana</t>
  </si>
  <si>
    <t>Harvesting or planting</t>
  </si>
  <si>
    <t>Packing</t>
  </si>
  <si>
    <t>Farmer</t>
  </si>
  <si>
    <t>Rice grower</t>
  </si>
  <si>
    <t>Rice worker</t>
  </si>
  <si>
    <t>All respondents were women</t>
  </si>
  <si>
    <t>Province</t>
  </si>
  <si>
    <t>Ragusa</t>
  </si>
  <si>
    <t>Aversa</t>
  </si>
  <si>
    <t>Lecce</t>
  </si>
  <si>
    <t>Seasonal</t>
  </si>
  <si>
    <t>Pier worker</t>
  </si>
  <si>
    <t>Pier worker / fisher</t>
  </si>
  <si>
    <t>Factory worker</t>
  </si>
  <si>
    <t>Sub-district</t>
  </si>
  <si>
    <t>Total numbers</t>
  </si>
  <si>
    <t>% of Total</t>
  </si>
  <si>
    <t>HFIA Category by role in production</t>
  </si>
  <si>
    <t>Role</t>
  </si>
  <si>
    <t>Category</t>
  </si>
  <si>
    <t>Permanent</t>
  </si>
  <si>
    <t>1 - food secure</t>
  </si>
  <si>
    <t>2 - mildly food insecure</t>
  </si>
  <si>
    <t>3 - moderately food insecure</t>
  </si>
  <si>
    <t>4 - severely food insecure</t>
  </si>
  <si>
    <t>Fisher</t>
  </si>
  <si>
    <t>% per role</t>
  </si>
  <si>
    <t>Number</t>
  </si>
  <si>
    <t>Data collected April 2017</t>
  </si>
  <si>
    <t>Number*</t>
  </si>
  <si>
    <t>*worker category not specified for all respondents</t>
  </si>
  <si>
    <t>Data collected July 2017</t>
  </si>
  <si>
    <t>Data collected June 2017</t>
  </si>
  <si>
    <t>No.</t>
  </si>
  <si>
    <t>Question</t>
  </si>
  <si>
    <t>2 = Sometimes (three to ten times in the past four weeks)</t>
  </si>
  <si>
    <t>3 = Often (more than ten times in the past four weeks)</t>
  </si>
  <si>
    <t>In the past four weeks, did you worry that your household would not have enough food?</t>
  </si>
  <si>
    <t>0 = No (skip to Q2)    1= Yes</t>
  </si>
  <si>
    <t>Response Options</t>
  </si>
  <si>
    <t>1 = Rarely (once or twice in the past four weeks)</t>
  </si>
  <si>
    <t>How often did this happen?</t>
  </si>
  <si>
    <t>In the past four weeks, were you or any household member not able to eat the kinds of foods you preferred because of a lack of resources?</t>
  </si>
  <si>
    <t>0 = No (skip to Q3)    1= Yes</t>
  </si>
  <si>
    <t>0 = No (skip to Q4)    1= Yes</t>
  </si>
  <si>
    <t>0 = No (skip to Q5)    1= Yes</t>
  </si>
  <si>
    <t>0 = No (skip to Q6)    1= Yes</t>
  </si>
  <si>
    <t>In the past four weeks, did you or any household member have to eat some foods that you really did not want to eat because of a lack of resources to obtain other types of food?</t>
  </si>
  <si>
    <t>In the past four weeks, did you or any household member have to eat a smaller meal than you felt you needed because there was not enough food?</t>
  </si>
  <si>
    <t>In the past four weeks, did you or any other household member have to eat fewer meals in a day because there was not enough food?</t>
  </si>
  <si>
    <t>0 = No (skip to Q7)    1= Yes</t>
  </si>
  <si>
    <t>0 = No (skip to Q8)    1= Yes</t>
  </si>
  <si>
    <t>0 = No (skip to Q9)    1= Yes</t>
  </si>
  <si>
    <t>0 = No (end of questions)    1= Yes</t>
  </si>
  <si>
    <t>In the past four weeks, was there ever no food to eat of any kind in your household because of lack of resources to get food?</t>
  </si>
  <si>
    <t>In the past four weeks, did you or any household member go to sleep at night hungry because there was not enough food?</t>
  </si>
  <si>
    <t>In the past four weeks, did you or any household member go a whole day and night without eating anything because there was not enough food?</t>
  </si>
  <si>
    <t>The HFIAS approach enables an assessment of food insecurity at household level by providing a set of indicators of the key factors which constitute food insecurity – asking questions about time (how often people do not have enough to eat), food quality (whether people are able to access safe and nutritious food) and food preferences (whether people are able to eat what they would like to eat).</t>
  </si>
  <si>
    <t>All respondents work in the rice value chain</t>
  </si>
  <si>
    <t>All respondents work in the banana value chain</t>
  </si>
  <si>
    <t>All respondents work in the seafood value chain</t>
  </si>
  <si>
    <t>All respondents work in the fruit and vegetable value chain</t>
  </si>
  <si>
    <t>All respondents work in the table grape or wine value chain</t>
  </si>
  <si>
    <t xml:space="preserve">Data collected June 2017 by Women on Farms Project (http://www.wfp.org.za/) </t>
  </si>
  <si>
    <t>In the past four weeks, did you or any household member have to eat a limited variety of foods due to a lack of resources?</t>
  </si>
  <si>
    <t>Respondents can be categorized according to their level of food insecurity, as determined by their response to the questionnaire, as follows:</t>
  </si>
  <si>
    <t>This categorization is then used to determine the prevalence of different levels of food insecurity among the questionnaire respondents.</t>
  </si>
  <si>
    <t>Pier worker/fisher</t>
  </si>
  <si>
    <t>From April to July 2017, surveys were conducted in five countries using the Household Food Insecurity Access Scale (HFIAS). The HFIAS is an experience-based tool for assessing food insecurity at household level. It was developed for use in USAID’s Food and Nutrition Technical Assistance Project, and was used initially to measure household food insecurity in the US. It has since been used extensively in countries around the world, by government bodies, NGOs and academics. It is one of the few such tools which is adaptable to local contexts, and so can be used effectively across countries and cultures. It can be completed quickly and easily, in any language, and either in writing or verbally.</t>
  </si>
  <si>
    <t>Household Food Insecurity Access Scale surveys</t>
  </si>
  <si>
    <t>Household Food Insecurity Access Scale Measurement Tool (adapted from Coates et al, 2007)</t>
  </si>
  <si>
    <t xml:space="preserve">The HFIAS approach involves interviewers asking household heads a series of questions about their experiences of food access in the previous four weeks. These are supplemented by follow-on questions asking for more detail about frequency of their experiences (see table below). The answers are given a numerical value, and these numbers are used against a scale to assess whether or not the household is food secure or mildly, moderately or severely food insecure. </t>
  </si>
  <si>
    <r>
      <t xml:space="preserve">More information on the methodology is available at: </t>
    </r>
    <r>
      <rPr>
        <u/>
        <sz val="10"/>
        <color theme="1"/>
        <rFont val="Arial"/>
        <family val="2"/>
      </rPr>
      <t>https://www.fantaproject.org/monitoring-and-evaluation/household-food-insecurity-access-scale-hfias</t>
    </r>
    <r>
      <rPr>
        <sz val="10"/>
        <color theme="1"/>
        <rFont val="Arial"/>
        <family val="2"/>
      </rPr>
      <t xml:space="preserve"> and in the accompanying Oxfam methodology note here: </t>
    </r>
    <r>
      <rPr>
        <u/>
        <sz val="10"/>
        <color theme="1"/>
        <rFont val="Arial"/>
        <family val="2"/>
      </rPr>
      <t>http://policy-practice.oxfam.org.uk/publications/ripe-for-change-methodology-and-datasets-620478</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</si>
</sst>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
  </numFmts>
  <fonts count="27" x14ac:knownFonts="1">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rgb="FFFF0000"/>
      <name val="Arial"/>
      <family val="2"/>
    </font>
    <font>
      <sz val="10"/>
      <color rgb="FF0070C0"/>
      <name val="Arial"/>
      <family val="2"/>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13"/>
      <color rgb="FF494949"/>
      <name val="Times New Roman"/>
      <family val="1"/>
    </font>
    <font>
      <sz val="12"/>
      <color rgb="FF494949"/>
      <name val="Arial"/>
      <family val="2"/>
    </font>
    <font>
      <sz val="10"/>
      <color rgb="FF494949"/>
      <name val="Arial"/>
      <family val="2"/>
    </font>
    <font>
      <sz val="11"/>
      <color rgb="FF494949"/>
      <name val="Arial"/>
      <family val="2"/>
    </font>
    <font>
      <sz val="15"/>
      <color rgb="FF494949"/>
      <name val="Arial"/>
      <family val="2"/>
    </font>
    <font>
      <sz val="9"/>
      <color rgb="FF494949"/>
      <name val="Times New Roman"/>
      <family val="1"/>
    </font>
    <font>
      <sz val="13"/>
      <color rgb="FF494949"/>
      <name val="Arial"/>
      <family val="2"/>
    </font>
    <font>
      <sz val="11"/>
      <color rgb="FFFFFFFF"/>
      <name val="Arial"/>
      <family val="2"/>
    </font>
    <font>
      <sz val="10"/>
      <color theme="1"/>
      <name val="Arial"/>
      <family val="2"/>
    </font>
    <font>
      <sz val="11"/>
      <color theme="1"/>
      <name val="Arial"/>
      <family val="2"/>
    </font>
    <font>
      <b/>
      <sz val="11"/>
      <color theme="1"/>
      <name val="Arial"/>
      <family val="2"/>
    </font>
    <font>
      <sz val="10"/>
      <color rgb="FF000000"/>
      <name val="Arial"/>
      <family val="2"/>
    </font>
    <font>
      <b/>
      <sz val="10"/>
      <color theme="1"/>
      <name val="Arial"/>
      <family val="2"/>
    </font>
    <font>
      <i/>
      <sz val="10"/>
      <color theme="1"/>
      <name val="Arial"/>
      <family val="2"/>
    </font>
    <font>
      <b/>
      <sz val="12"/>
      <color theme="1"/>
      <name val="Arial"/>
      <family val="2"/>
    </font>
    <font>
      <u/>
      <sz val="10"/>
      <color theme="1"/>
      <name val="Arial"/>
      <family val="2"/>
    </font>
  </fonts>
  <fills count="6">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rgb="FF66FF33"/>
        <bgColor indexed="64"/>
      </patternFill>
    </fill>
    <fill>
      <patternFill patternType="solid">
        <fgColor rgb="FF44444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diagonal/>
    </border>
  </borders>
  <cellStyleXfs count="16">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39">
    <xf numFmtId="0" fontId="0" fillId="0" borderId="0" xfId="0"/>
    <xf numFmtId="0" fontId="0" fillId="0" borderId="0" xfId="0" applyBorder="1"/>
    <xf numFmtId="0" fontId="0" fillId="2" borderId="1" xfId="0" applyFill="1" applyBorder="1"/>
    <xf numFmtId="0" fontId="0" fillId="3" borderId="1" xfId="0" applyFill="1" applyBorder="1"/>
    <xf numFmtId="0" fontId="1" fillId="0" borderId="0" xfId="0" applyFont="1"/>
    <xf numFmtId="0" fontId="0" fillId="0" borderId="1" xfId="0" applyFill="1" applyBorder="1"/>
    <xf numFmtId="0" fontId="0" fillId="2" borderId="2" xfId="0" applyFill="1" applyBorder="1"/>
    <xf numFmtId="0" fontId="0" fillId="3" borderId="2" xfId="0" applyFill="1" applyBorder="1"/>
    <xf numFmtId="0" fontId="0" fillId="0" borderId="0" xfId="0" applyFill="1" applyBorder="1"/>
    <xf numFmtId="0" fontId="0" fillId="0" borderId="0" xfId="0" applyFill="1"/>
    <xf numFmtId="0" fontId="4" fillId="0" borderId="0" xfId="0" applyFont="1" applyBorder="1" applyAlignment="1">
      <alignment horizontal="center"/>
    </xf>
    <xf numFmtId="2" fontId="0" fillId="0" borderId="0" xfId="0" applyNumberFormat="1" applyBorder="1"/>
    <xf numFmtId="164" fontId="0" fillId="0" borderId="0" xfId="1" applyNumberFormat="1" applyFont="1" applyBorder="1"/>
    <xf numFmtId="0" fontId="0" fillId="0" borderId="0" xfId="0" applyFont="1" applyFill="1" applyBorder="1"/>
    <xf numFmtId="0" fontId="5" fillId="0" borderId="0" xfId="0" applyFont="1"/>
    <xf numFmtId="0" fontId="6" fillId="0" borderId="0" xfId="0" applyFont="1"/>
    <xf numFmtId="0" fontId="0" fillId="0" borderId="0" xfId="0" applyAlignment="1">
      <alignment horizontal="center"/>
    </xf>
    <xf numFmtId="43" fontId="0" fillId="0" borderId="0" xfId="1" applyFont="1"/>
    <xf numFmtId="0" fontId="1" fillId="0" borderId="0" xfId="0" applyFont="1" applyFill="1" applyBorder="1"/>
    <xf numFmtId="0" fontId="1" fillId="0" borderId="1" xfId="0" applyFont="1" applyFill="1" applyBorder="1"/>
    <xf numFmtId="0" fontId="1" fillId="0" borderId="1" xfId="0" applyFont="1" applyFill="1" applyBorder="1" applyAlignment="1">
      <alignment wrapText="1"/>
    </xf>
    <xf numFmtId="0" fontId="0" fillId="0" borderId="0" xfId="0" applyFill="1" applyAlignment="1"/>
    <xf numFmtId="0" fontId="4" fillId="0" borderId="0" xfId="0" applyFont="1" applyFill="1"/>
    <xf numFmtId="0" fontId="1" fillId="0" borderId="0" xfId="0" applyFont="1" applyFill="1" applyBorder="1" applyAlignment="1">
      <alignment horizontal="center"/>
    </xf>
    <xf numFmtId="0" fontId="0" fillId="0" borderId="1" xfId="0" applyBorder="1"/>
    <xf numFmtId="0" fontId="8" fillId="0" borderId="0" xfId="0" applyFont="1" applyFill="1" applyBorder="1" applyAlignment="1">
      <alignment horizontal="center"/>
    </xf>
    <xf numFmtId="0" fontId="8" fillId="0" borderId="0" xfId="0" applyFont="1" applyFill="1" applyBorder="1"/>
    <xf numFmtId="43" fontId="8" fillId="0" borderId="0" xfId="1" applyFont="1" applyFill="1" applyBorder="1"/>
    <xf numFmtId="43" fontId="7" fillId="0" borderId="0" xfId="1" applyFont="1" applyFill="1" applyBorder="1" applyAlignment="1">
      <alignment horizontal="center" vertical="center" wrapText="1"/>
    </xf>
    <xf numFmtId="0" fontId="7" fillId="0" borderId="0" xfId="0" applyFont="1" applyFill="1" applyBorder="1" applyAlignment="1">
      <alignment horizontal="center" vertical="center" wrapText="1"/>
    </xf>
    <xf numFmtId="43" fontId="8" fillId="0" borderId="0" xfId="1" applyFont="1" applyFill="1" applyBorder="1" applyAlignment="1"/>
    <xf numFmtId="0" fontId="0" fillId="0" borderId="0" xfId="0"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right"/>
    </xf>
    <xf numFmtId="165" fontId="0" fillId="0" borderId="0" xfId="0" applyNumberFormat="1" applyFill="1" applyBorder="1"/>
    <xf numFmtId="0" fontId="0" fillId="0" borderId="0" xfId="0" applyBorder="1" applyAlignment="1">
      <alignment horizontal="right"/>
    </xf>
    <xf numFmtId="2" fontId="0" fillId="0" borderId="0" xfId="0" applyNumberFormat="1" applyBorder="1" applyAlignment="1">
      <alignment horizontal="right"/>
    </xf>
    <xf numFmtId="0" fontId="3" fillId="0" borderId="0" xfId="0" applyFont="1" applyBorder="1"/>
    <xf numFmtId="0" fontId="3" fillId="0" borderId="1" xfId="0" applyFont="1" applyBorder="1"/>
    <xf numFmtId="0" fontId="0" fillId="0" borderId="1" xfId="0" applyFill="1" applyBorder="1" applyAlignment="1"/>
    <xf numFmtId="0" fontId="1" fillId="0" borderId="1" xfId="0" applyFont="1" applyBorder="1"/>
    <xf numFmtId="0" fontId="1" fillId="0" borderId="1" xfId="0" applyFont="1" applyBorder="1" applyAlignment="1">
      <alignment wrapText="1"/>
    </xf>
    <xf numFmtId="0" fontId="0" fillId="0" borderId="0" xfId="0" applyFill="1" applyAlignment="1">
      <alignment horizontal="left"/>
    </xf>
    <xf numFmtId="0" fontId="18" fillId="5" borderId="0" xfId="0" applyFont="1" applyFill="1" applyAlignment="1">
      <alignment wrapText="1"/>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1" fillId="0" borderId="0" xfId="0" quotePrefix="1" applyFont="1" applyAlignment="1">
      <alignment wrapText="1"/>
    </xf>
    <xf numFmtId="0" fontId="0" fillId="0" borderId="0" xfId="0" applyAlignment="1">
      <alignment wrapText="1"/>
    </xf>
    <xf numFmtId="0" fontId="19" fillId="0" borderId="0" xfId="0" applyFont="1" applyAlignment="1">
      <alignment wrapText="1"/>
    </xf>
    <xf numFmtId="0" fontId="1" fillId="0" borderId="0" xfId="0" applyFont="1" applyBorder="1" applyAlignment="1">
      <alignment wrapText="1"/>
    </xf>
    <xf numFmtId="0" fontId="0" fillId="0" borderId="0" xfId="0" applyFont="1" applyBorder="1"/>
    <xf numFmtId="0" fontId="0" fillId="0" borderId="0" xfId="0" applyAlignment="1">
      <alignment horizontal="left" vertical="top" wrapText="1"/>
    </xf>
    <xf numFmtId="0" fontId="0" fillId="0" borderId="0" xfId="0"/>
    <xf numFmtId="0" fontId="21" fillId="0" borderId="1" xfId="0" applyFont="1" applyBorder="1" applyAlignment="1">
      <alignment wrapText="1"/>
    </xf>
    <xf numFmtId="0" fontId="21" fillId="0" borderId="1" xfId="0" applyFont="1" applyBorder="1"/>
    <xf numFmtId="0" fontId="20" fillId="0" borderId="1" xfId="0" applyFont="1" applyBorder="1" applyAlignment="1">
      <alignment wrapText="1"/>
    </xf>
    <xf numFmtId="0" fontId="20" fillId="0" borderId="1" xfId="0" applyFont="1" applyBorder="1"/>
    <xf numFmtId="0" fontId="20" fillId="0" borderId="0" xfId="0" applyFont="1" applyFill="1"/>
    <xf numFmtId="0" fontId="20" fillId="0" borderId="0" xfId="0" applyFont="1"/>
    <xf numFmtId="0" fontId="20" fillId="0" borderId="0" xfId="0" applyFont="1" applyBorder="1"/>
    <xf numFmtId="0" fontId="23" fillId="0" borderId="1" xfId="0" applyFont="1" applyBorder="1" applyAlignment="1">
      <alignment wrapText="1"/>
    </xf>
    <xf numFmtId="0" fontId="23" fillId="0" borderId="1" xfId="0" applyFont="1" applyBorder="1"/>
    <xf numFmtId="0" fontId="19" fillId="0" borderId="1" xfId="0" applyFont="1" applyBorder="1" applyAlignment="1">
      <alignment vertical="top" wrapText="1"/>
    </xf>
    <xf numFmtId="0" fontId="19" fillId="0" borderId="1" xfId="0" applyFont="1" applyBorder="1"/>
    <xf numFmtId="0" fontId="19" fillId="0" borderId="1" xfId="0" applyFont="1" applyBorder="1" applyAlignment="1">
      <alignment vertical="top"/>
    </xf>
    <xf numFmtId="0" fontId="19" fillId="0" borderId="1" xfId="0" applyFont="1" applyBorder="1" applyAlignment="1">
      <alignment horizontal="left" vertical="top" wrapText="1"/>
    </xf>
    <xf numFmtId="0" fontId="19" fillId="0" borderId="0" xfId="0" applyFont="1" applyFill="1"/>
    <xf numFmtId="0" fontId="19" fillId="0" borderId="0" xfId="0" applyFont="1"/>
    <xf numFmtId="0" fontId="19" fillId="0" borderId="0" xfId="0" applyFont="1"/>
    <xf numFmtId="0" fontId="19" fillId="0" borderId="0" xfId="0" applyFont="1" applyBorder="1" applyAlignment="1">
      <alignment wrapText="1"/>
    </xf>
    <xf numFmtId="0" fontId="19" fillId="0" borderId="0" xfId="0" applyFont="1" applyBorder="1"/>
    <xf numFmtId="0" fontId="24" fillId="0" borderId="0" xfId="0" applyFont="1" applyAlignment="1">
      <alignment wrapText="1"/>
    </xf>
    <xf numFmtId="0" fontId="21" fillId="0" borderId="1" xfId="0" applyFont="1" applyFill="1" applyBorder="1" applyAlignment="1">
      <alignment horizontal="center" wrapText="1"/>
    </xf>
    <xf numFmtId="0" fontId="21" fillId="0" borderId="0" xfId="0" applyFont="1" applyFill="1" applyBorder="1"/>
    <xf numFmtId="0" fontId="21" fillId="0" borderId="0" xfId="0" applyFont="1"/>
    <xf numFmtId="0" fontId="20" fillId="0" borderId="1" xfId="0" applyFont="1" applyFill="1" applyBorder="1" applyAlignment="1">
      <alignment wrapText="1"/>
    </xf>
    <xf numFmtId="1" fontId="20" fillId="0" borderId="1" xfId="0" applyNumberFormat="1" applyFont="1" applyFill="1" applyBorder="1"/>
    <xf numFmtId="0" fontId="20" fillId="0" borderId="1" xfId="0" applyFont="1" applyFill="1" applyBorder="1"/>
    <xf numFmtId="2" fontId="20" fillId="0" borderId="1" xfId="0" applyNumberFormat="1" applyFont="1" applyFill="1" applyBorder="1"/>
    <xf numFmtId="0" fontId="20" fillId="0" borderId="1" xfId="0" applyFont="1" applyFill="1" applyBorder="1" applyAlignment="1">
      <alignment horizontal="center"/>
    </xf>
    <xf numFmtId="0" fontId="20" fillId="0" borderId="1" xfId="0" applyFont="1" applyFill="1" applyBorder="1" applyAlignment="1">
      <alignment horizontal="right"/>
    </xf>
    <xf numFmtId="165" fontId="20" fillId="0" borderId="1" xfId="0" applyNumberFormat="1" applyFont="1" applyFill="1" applyBorder="1"/>
    <xf numFmtId="0" fontId="20" fillId="0" borderId="1" xfId="0" applyFont="1" applyBorder="1" applyAlignment="1">
      <alignment horizontal="center"/>
    </xf>
    <xf numFmtId="0" fontId="21" fillId="0" borderId="1" xfId="3" applyFont="1" applyBorder="1" applyAlignment="1">
      <alignment wrapText="1"/>
    </xf>
    <xf numFmtId="0" fontId="21" fillId="0" borderId="1" xfId="3" applyFont="1" applyBorder="1" applyAlignment="1">
      <alignment horizontal="right"/>
    </xf>
    <xf numFmtId="0" fontId="20" fillId="0" borderId="1" xfId="3" applyFont="1" applyFill="1" applyBorder="1"/>
    <xf numFmtId="0" fontId="21" fillId="0" borderId="1" xfId="0" applyFont="1" applyBorder="1" applyAlignment="1">
      <alignment horizontal="center" vertical="center" wrapText="1"/>
    </xf>
    <xf numFmtId="0" fontId="21" fillId="0" borderId="1" xfId="0" applyFont="1" applyBorder="1" applyAlignment="1">
      <alignment horizontal="right"/>
    </xf>
    <xf numFmtId="0" fontId="23" fillId="0" borderId="0" xfId="0" applyFont="1" applyFill="1" applyBorder="1" applyAlignment="1">
      <alignment horizontal="center" vertical="center" wrapText="1"/>
    </xf>
    <xf numFmtId="0" fontId="20" fillId="0" borderId="1" xfId="0" applyFont="1" applyBorder="1" applyAlignment="1">
      <alignment horizontal="right"/>
    </xf>
    <xf numFmtId="0" fontId="19" fillId="0" borderId="0" xfId="0" applyFont="1" applyFill="1" applyBorder="1" applyAlignment="1">
      <alignment horizontal="center"/>
    </xf>
    <xf numFmtId="0" fontId="20" fillId="0" borderId="0" xfId="0" applyFont="1" applyAlignment="1">
      <alignment horizontal="center"/>
    </xf>
    <xf numFmtId="43" fontId="19" fillId="0" borderId="0" xfId="1" applyFont="1" applyFill="1" applyBorder="1" applyAlignment="1"/>
    <xf numFmtId="0" fontId="21" fillId="0" borderId="1" xfId="0" applyFont="1" applyFill="1" applyBorder="1" applyAlignment="1">
      <alignment wrapText="1"/>
    </xf>
    <xf numFmtId="43" fontId="20" fillId="0" borderId="1" xfId="1" applyFont="1" applyFill="1" applyBorder="1" applyAlignment="1"/>
    <xf numFmtId="0" fontId="19" fillId="0" borderId="0" xfId="0" applyFont="1" applyFill="1" applyBorder="1" applyAlignment="1">
      <alignment horizontal="left" indent="2"/>
    </xf>
    <xf numFmtId="2" fontId="20" fillId="0" borderId="1" xfId="0" applyNumberFormat="1" applyFont="1" applyBorder="1"/>
    <xf numFmtId="2" fontId="20" fillId="0" borderId="1" xfId="0" applyNumberFormat="1" applyFont="1" applyBorder="1" applyAlignment="1">
      <alignment horizontal="right"/>
    </xf>
    <xf numFmtId="0" fontId="21" fillId="0" borderId="1" xfId="0" applyFont="1" applyFill="1" applyBorder="1"/>
    <xf numFmtId="0" fontId="21" fillId="0" borderId="0" xfId="0" applyFont="1" applyFill="1" applyBorder="1" applyAlignment="1">
      <alignment horizontal="right"/>
    </xf>
    <xf numFmtId="0" fontId="21" fillId="0" borderId="0" xfId="0" applyFont="1" applyFill="1" applyBorder="1" applyAlignment="1">
      <alignment horizontal="center"/>
    </xf>
    <xf numFmtId="9" fontId="21" fillId="0" borderId="0" xfId="2" applyFont="1" applyFill="1" applyBorder="1"/>
    <xf numFmtId="0" fontId="20" fillId="0" borderId="0" xfId="0" applyFont="1" applyBorder="1" applyAlignment="1">
      <alignment wrapText="1"/>
    </xf>
    <xf numFmtId="0" fontId="20" fillId="0" borderId="0" xfId="0" applyFont="1" applyFill="1" applyBorder="1"/>
    <xf numFmtId="0" fontId="20" fillId="3" borderId="2" xfId="0" applyFont="1" applyFill="1" applyBorder="1"/>
    <xf numFmtId="0" fontId="20" fillId="4" borderId="2" xfId="0" applyFont="1" applyFill="1" applyBorder="1"/>
    <xf numFmtId="0" fontId="20" fillId="3" borderId="1" xfId="0" applyFont="1" applyFill="1" applyBorder="1"/>
    <xf numFmtId="0" fontId="20" fillId="4" borderId="1" xfId="0" applyFont="1" applyFill="1" applyBorder="1"/>
    <xf numFmtId="0" fontId="25" fillId="0" borderId="0" xfId="0" applyFont="1" applyFill="1"/>
    <xf numFmtId="0" fontId="20" fillId="0" borderId="0" xfId="0" applyFont="1" applyFill="1" applyAlignment="1">
      <alignment horizontal="left"/>
    </xf>
    <xf numFmtId="2" fontId="21" fillId="0" borderId="1" xfId="0" applyNumberFormat="1" applyFont="1" applyFill="1" applyBorder="1"/>
    <xf numFmtId="0" fontId="21" fillId="0" borderId="0" xfId="0" applyFont="1" applyFill="1" applyAlignment="1">
      <alignment wrapText="1"/>
    </xf>
    <xf numFmtId="0" fontId="20" fillId="0" borderId="6" xfId="0" applyFont="1" applyBorder="1"/>
    <xf numFmtId="0" fontId="23" fillId="0" borderId="0" xfId="0" applyFont="1"/>
    <xf numFmtId="0" fontId="19" fillId="0" borderId="0" xfId="0" applyFont="1" applyFill="1" applyBorder="1"/>
    <xf numFmtId="0" fontId="19" fillId="0" borderId="0" xfId="0" applyFont="1"/>
    <xf numFmtId="0" fontId="23" fillId="0" borderId="1" xfId="0" applyFont="1" applyBorder="1" applyAlignment="1">
      <alignment wrapText="1"/>
    </xf>
    <xf numFmtId="0" fontId="19" fillId="0" borderId="0" xfId="0" applyFont="1" applyAlignment="1">
      <alignment vertical="top" wrapText="1"/>
    </xf>
    <xf numFmtId="0" fontId="22" fillId="0" borderId="0" xfId="0" applyFont="1" applyAlignment="1">
      <alignment vertical="top" wrapText="1"/>
    </xf>
    <xf numFmtId="0" fontId="20" fillId="0" borderId="1" xfId="0" applyFont="1" applyBorder="1"/>
    <xf numFmtId="0" fontId="0" fillId="0" borderId="0" xfId="0"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20" fillId="0" borderId="1" xfId="0" applyFont="1" applyBorder="1" applyAlignment="1">
      <alignment wrapText="1"/>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21" fillId="0" borderId="1" xfId="0" applyFont="1" applyBorder="1" applyAlignment="1">
      <alignment wrapText="1"/>
    </xf>
    <xf numFmtId="0" fontId="1" fillId="0" borderId="0" xfId="0" applyFont="1" applyFill="1" applyBorder="1" applyAlignment="1">
      <alignment horizontal="center" wrapText="1"/>
    </xf>
    <xf numFmtId="0" fontId="19" fillId="0" borderId="0" xfId="0" applyFont="1" applyFill="1" applyAlignment="1">
      <alignment vertical="top"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Fill="1" applyAlignment="1">
      <alignment horizontal="left" vertical="top" wrapText="1"/>
    </xf>
  </cellXfs>
  <cellStyles count="16">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 name="Normal 2" xfId="3"/>
    <cellStyle name="Percent" xfId="2"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48</xdr:row>
      <xdr:rowOff>28575</xdr:rowOff>
    </xdr:from>
    <xdr:to>
      <xdr:col>4</xdr:col>
      <xdr:colOff>390525</xdr:colOff>
      <xdr:row>58</xdr:row>
      <xdr:rowOff>53975</xdr:rowOff>
    </xdr:to>
    <xdr:pic>
      <xdr:nvPicPr>
        <xdr:cNvPr id="3" name="Picture 2">
          <a:extLst>
            <a:ext uri="{FF2B5EF4-FFF2-40B4-BE49-F238E27FC236}">
              <a16:creationId xmlns:a16="http://schemas.microsoft.com/office/drawing/2014/main" id="{262B3353-4DF7-4DC6-BF22-1E36B762093D}"/>
            </a:ext>
          </a:extLst>
        </xdr:cNvPr>
        <xdr:cNvPicPr/>
      </xdr:nvPicPr>
      <xdr:blipFill rotWithShape="1">
        <a:blip xmlns:r="http://schemas.openxmlformats.org/officeDocument/2006/relationships" r:embed="rId1">
          <a:lum/>
          <a:extLst>
            <a:ext uri="{28A0092B-C50C-407E-A947-70E740481C1C}">
              <a14:useLocalDpi xmlns:a14="http://schemas.microsoft.com/office/drawing/2010/main" val="0"/>
            </a:ext>
          </a:extLst>
        </a:blip>
        <a:srcRect t="6621" r="4277"/>
        <a:stretch/>
      </xdr:blipFill>
      <xdr:spPr bwMode="auto">
        <a:xfrm>
          <a:off x="57150" y="13696950"/>
          <a:ext cx="5486400" cy="3492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rwilloughby/AppData/Local/Temp/notesEF0EF9/~98236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Raw score"/>
      <sheetName val="Individual HH + summary HFIAS  "/>
      <sheetName val="N and % per Question"/>
      <sheetName val="Sheet2"/>
    </sheetNames>
    <sheetDataSet>
      <sheetData sheetId="0">
        <row r="3">
          <cell r="A3">
            <v>1</v>
          </cell>
          <cell r="E3" t="str">
            <v>Compostela</v>
          </cell>
          <cell r="L3" t="str">
            <v>Farmer</v>
          </cell>
          <cell r="M3">
            <v>10</v>
          </cell>
        </row>
        <row r="4">
          <cell r="E4" t="str">
            <v>Compostela</v>
          </cell>
          <cell r="L4" t="str">
            <v>Farmer</v>
          </cell>
          <cell r="M4">
            <v>10</v>
          </cell>
        </row>
        <row r="5">
          <cell r="E5" t="str">
            <v>Compostela</v>
          </cell>
          <cell r="L5" t="str">
            <v>Packing</v>
          </cell>
          <cell r="M5">
            <v>10</v>
          </cell>
        </row>
        <row r="6">
          <cell r="E6" t="str">
            <v>Compostela</v>
          </cell>
          <cell r="L6" t="str">
            <v>Farmer</v>
          </cell>
          <cell r="M6">
            <v>10</v>
          </cell>
        </row>
        <row r="7">
          <cell r="E7" t="str">
            <v>Compostela</v>
          </cell>
          <cell r="L7" t="str">
            <v>Packing</v>
          </cell>
          <cell r="M7">
            <v>10</v>
          </cell>
        </row>
        <row r="8">
          <cell r="E8" t="str">
            <v>Compostela</v>
          </cell>
          <cell r="L8" t="str">
            <v>Packing</v>
          </cell>
          <cell r="M8">
            <v>10</v>
          </cell>
        </row>
        <row r="9">
          <cell r="E9" t="str">
            <v>Compostela</v>
          </cell>
          <cell r="L9" t="str">
            <v>Farmer</v>
          </cell>
          <cell r="M9">
            <v>7</v>
          </cell>
        </row>
        <row r="10">
          <cell r="E10" t="str">
            <v>Compostela</v>
          </cell>
          <cell r="L10" t="str">
            <v>Harvest_or_pla</v>
          </cell>
          <cell r="M10">
            <v>5</v>
          </cell>
        </row>
        <row r="11">
          <cell r="E11" t="str">
            <v>Compostela</v>
          </cell>
          <cell r="L11" t="str">
            <v>Packing</v>
          </cell>
          <cell r="M11">
            <v>10</v>
          </cell>
        </row>
        <row r="12">
          <cell r="E12" t="str">
            <v>Compostela</v>
          </cell>
          <cell r="L12" t="str">
            <v>Packing</v>
          </cell>
          <cell r="M12">
            <v>10</v>
          </cell>
        </row>
        <row r="13">
          <cell r="E13" t="str">
            <v>Compostela</v>
          </cell>
          <cell r="L13" t="str">
            <v>Packing</v>
          </cell>
          <cell r="M13">
            <v>5</v>
          </cell>
        </row>
        <row r="14">
          <cell r="E14" t="str">
            <v>Compostela</v>
          </cell>
          <cell r="L14" t="str">
            <v>Packing</v>
          </cell>
          <cell r="M14">
            <v>8</v>
          </cell>
        </row>
        <row r="15">
          <cell r="E15" t="str">
            <v>Compostela</v>
          </cell>
          <cell r="L15" t="str">
            <v>Packing</v>
          </cell>
          <cell r="M15">
            <v>5</v>
          </cell>
        </row>
        <row r="16">
          <cell r="E16" t="str">
            <v>Compostela</v>
          </cell>
          <cell r="L16" t="str">
            <v>Farmer</v>
          </cell>
          <cell r="M16">
            <v>10</v>
          </cell>
        </row>
        <row r="17">
          <cell r="E17" t="str">
            <v>Compostela</v>
          </cell>
          <cell r="L17" t="str">
            <v>Harvest_or_pla</v>
          </cell>
          <cell r="M17">
            <v>10</v>
          </cell>
        </row>
        <row r="18">
          <cell r="E18" t="str">
            <v>Compostela</v>
          </cell>
          <cell r="L18" t="str">
            <v>Packing</v>
          </cell>
          <cell r="M18">
            <v>10</v>
          </cell>
        </row>
        <row r="19">
          <cell r="E19" t="str">
            <v>Compostela</v>
          </cell>
          <cell r="L19" t="str">
            <v>Harvest_or_pla</v>
          </cell>
          <cell r="M19">
            <v>10</v>
          </cell>
        </row>
        <row r="20">
          <cell r="E20" t="str">
            <v>Compostela</v>
          </cell>
          <cell r="L20" t="str">
            <v>Packing</v>
          </cell>
          <cell r="M20">
            <v>10</v>
          </cell>
        </row>
        <row r="21">
          <cell r="E21" t="str">
            <v>Compostela</v>
          </cell>
          <cell r="L21" t="str">
            <v>Farmer</v>
          </cell>
          <cell r="M21">
            <v>10</v>
          </cell>
        </row>
        <row r="22">
          <cell r="E22" t="str">
            <v>Compostela</v>
          </cell>
          <cell r="L22" t="str">
            <v>Farmer</v>
          </cell>
          <cell r="M22">
            <v>10</v>
          </cell>
        </row>
        <row r="23">
          <cell r="E23" t="str">
            <v>Compostela</v>
          </cell>
          <cell r="L23" t="str">
            <v>Packing</v>
          </cell>
          <cell r="M23">
            <v>10</v>
          </cell>
        </row>
        <row r="24">
          <cell r="E24" t="str">
            <v>Compostela</v>
          </cell>
          <cell r="L24" t="str">
            <v>Farmer</v>
          </cell>
          <cell r="M24">
            <v>10</v>
          </cell>
        </row>
        <row r="25">
          <cell r="E25" t="str">
            <v>Compostela</v>
          </cell>
          <cell r="L25" t="str">
            <v>Packing</v>
          </cell>
          <cell r="M25">
            <v>10</v>
          </cell>
        </row>
        <row r="26">
          <cell r="E26" t="str">
            <v>Compostela</v>
          </cell>
          <cell r="L26" t="str">
            <v>Harvest_or_pla</v>
          </cell>
          <cell r="M26">
            <v>10</v>
          </cell>
        </row>
        <row r="27">
          <cell r="E27" t="str">
            <v>Compostela</v>
          </cell>
          <cell r="L27" t="str">
            <v>Farmer</v>
          </cell>
          <cell r="M27">
            <v>5</v>
          </cell>
        </row>
        <row r="28">
          <cell r="E28" t="str">
            <v>Compostela</v>
          </cell>
          <cell r="L28" t="str">
            <v>Packing</v>
          </cell>
          <cell r="M28">
            <v>10</v>
          </cell>
        </row>
        <row r="29">
          <cell r="E29" t="str">
            <v>Compostela</v>
          </cell>
          <cell r="L29" t="str">
            <v>Farmer</v>
          </cell>
          <cell r="M29">
            <v>7</v>
          </cell>
        </row>
        <row r="30">
          <cell r="E30" t="str">
            <v>Compostela</v>
          </cell>
          <cell r="L30" t="str">
            <v>Packing</v>
          </cell>
          <cell r="M30">
            <v>10</v>
          </cell>
        </row>
        <row r="31">
          <cell r="E31" t="str">
            <v>Compostela</v>
          </cell>
          <cell r="L31" t="str">
            <v>Packing</v>
          </cell>
          <cell r="M31">
            <v>10</v>
          </cell>
        </row>
        <row r="32">
          <cell r="E32" t="str">
            <v>Compostela</v>
          </cell>
          <cell r="L32" t="str">
            <v>Harvest_or_pla</v>
          </cell>
          <cell r="M32">
            <v>9</v>
          </cell>
        </row>
        <row r="33">
          <cell r="E33" t="str">
            <v>Compostela</v>
          </cell>
          <cell r="L33" t="str">
            <v>Harvest_or_pla</v>
          </cell>
          <cell r="M33">
            <v>10</v>
          </cell>
        </row>
        <row r="34">
          <cell r="E34" t="str">
            <v>Compostela</v>
          </cell>
          <cell r="L34" t="str">
            <v>Packing</v>
          </cell>
          <cell r="M34">
            <v>10</v>
          </cell>
        </row>
        <row r="35">
          <cell r="E35" t="str">
            <v>Compostela</v>
          </cell>
          <cell r="L35" t="str">
            <v>Packing</v>
          </cell>
          <cell r="M35">
            <v>9</v>
          </cell>
        </row>
        <row r="36">
          <cell r="E36" t="str">
            <v>Compostela</v>
          </cell>
          <cell r="L36" t="str">
            <v>Packing</v>
          </cell>
          <cell r="M36">
            <v>8</v>
          </cell>
        </row>
        <row r="37">
          <cell r="E37" t="str">
            <v>Compostela</v>
          </cell>
          <cell r="L37" t="str">
            <v>Packing</v>
          </cell>
          <cell r="M37">
            <v>10</v>
          </cell>
        </row>
        <row r="38">
          <cell r="E38" t="str">
            <v>Compostela</v>
          </cell>
          <cell r="L38" t="str">
            <v>Harvest_or_pla</v>
          </cell>
          <cell r="M38">
            <v>10</v>
          </cell>
        </row>
        <row r="39">
          <cell r="E39" t="str">
            <v>Compostela</v>
          </cell>
          <cell r="L39" t="str">
            <v>Farmer</v>
          </cell>
          <cell r="M39">
            <v>8</v>
          </cell>
        </row>
        <row r="40">
          <cell r="E40" t="str">
            <v>Compostela</v>
          </cell>
          <cell r="L40" t="str">
            <v>Packing</v>
          </cell>
          <cell r="M40">
            <v>10</v>
          </cell>
        </row>
        <row r="41">
          <cell r="E41" t="str">
            <v>Compostela</v>
          </cell>
          <cell r="L41" t="str">
            <v>Harvest_or_pla</v>
          </cell>
          <cell r="M41">
            <v>10</v>
          </cell>
        </row>
        <row r="42">
          <cell r="E42" t="str">
            <v>Compostela</v>
          </cell>
          <cell r="L42" t="str">
            <v>Harvest_or_pla</v>
          </cell>
          <cell r="M42">
            <v>10</v>
          </cell>
        </row>
        <row r="43">
          <cell r="E43" t="str">
            <v>Compostela</v>
          </cell>
          <cell r="L43" t="str">
            <v>Harvest_or_pla</v>
          </cell>
          <cell r="M43">
            <v>8</v>
          </cell>
        </row>
        <row r="44">
          <cell r="E44" t="str">
            <v>Mawab</v>
          </cell>
          <cell r="L44" t="str">
            <v>Farmer</v>
          </cell>
          <cell r="M44">
            <v>10</v>
          </cell>
        </row>
        <row r="45">
          <cell r="E45" t="str">
            <v>Mawab</v>
          </cell>
          <cell r="L45" t="str">
            <v>Harvest_or_pla</v>
          </cell>
          <cell r="M45">
            <v>5</v>
          </cell>
        </row>
        <row r="46">
          <cell r="E46" t="str">
            <v>Mawab</v>
          </cell>
          <cell r="L46" t="str">
            <v>Farmer</v>
          </cell>
          <cell r="M46">
            <v>10</v>
          </cell>
        </row>
        <row r="47">
          <cell r="E47" t="str">
            <v>Mawab</v>
          </cell>
          <cell r="L47" t="str">
            <v>Farmer</v>
          </cell>
          <cell r="M47">
            <v>5</v>
          </cell>
        </row>
        <row r="48">
          <cell r="E48" t="str">
            <v>Mawab</v>
          </cell>
          <cell r="L48" t="str">
            <v>Farmer</v>
          </cell>
          <cell r="M48">
            <v>4</v>
          </cell>
        </row>
        <row r="49">
          <cell r="E49" t="str">
            <v>Mawab</v>
          </cell>
          <cell r="L49" t="str">
            <v>Farmer</v>
          </cell>
          <cell r="M49">
            <v>1</v>
          </cell>
        </row>
        <row r="50">
          <cell r="E50" t="str">
            <v>Mawab</v>
          </cell>
          <cell r="L50" t="str">
            <v>Farmer</v>
          </cell>
          <cell r="M50">
            <v>3</v>
          </cell>
        </row>
        <row r="51">
          <cell r="E51" t="str">
            <v>Mawab</v>
          </cell>
          <cell r="L51" t="str">
            <v>Harvest_or_pla</v>
          </cell>
          <cell r="M51">
            <v>6</v>
          </cell>
        </row>
        <row r="52">
          <cell r="E52" t="str">
            <v>Mawab</v>
          </cell>
          <cell r="L52" t="str">
            <v>Farmer</v>
          </cell>
          <cell r="M52">
            <v>10</v>
          </cell>
        </row>
        <row r="53">
          <cell r="E53" t="str">
            <v>Mawab</v>
          </cell>
          <cell r="L53" t="str">
            <v>Farmer</v>
          </cell>
          <cell r="M53">
            <v>5</v>
          </cell>
        </row>
        <row r="54">
          <cell r="E54" t="str">
            <v>Mawab</v>
          </cell>
          <cell r="L54" t="str">
            <v>Farmer</v>
          </cell>
          <cell r="M54">
            <v>4</v>
          </cell>
        </row>
        <row r="55">
          <cell r="E55" t="str">
            <v>Mawab</v>
          </cell>
          <cell r="L55" t="str">
            <v>Harvest_or_pla</v>
          </cell>
          <cell r="M55">
            <v>10</v>
          </cell>
        </row>
        <row r="56">
          <cell r="E56" t="str">
            <v>Mawab</v>
          </cell>
          <cell r="L56" t="str">
            <v>Farmer</v>
          </cell>
          <cell r="M56">
            <v>2</v>
          </cell>
        </row>
        <row r="57">
          <cell r="E57" t="str">
            <v>Mawab</v>
          </cell>
          <cell r="L57" t="str">
            <v>Farmer</v>
          </cell>
          <cell r="M57">
            <v>3</v>
          </cell>
        </row>
        <row r="58">
          <cell r="E58" t="str">
            <v>Mawab</v>
          </cell>
          <cell r="L58" t="str">
            <v>Farmer</v>
          </cell>
          <cell r="M58">
            <v>5</v>
          </cell>
        </row>
        <row r="59">
          <cell r="E59" t="str">
            <v>Mawab</v>
          </cell>
          <cell r="L59" t="str">
            <v>Farmer</v>
          </cell>
          <cell r="M59">
            <v>10</v>
          </cell>
        </row>
        <row r="60">
          <cell r="E60" t="str">
            <v>Mawab</v>
          </cell>
          <cell r="L60" t="str">
            <v>Farmer</v>
          </cell>
          <cell r="M60">
            <v>3</v>
          </cell>
        </row>
        <row r="61">
          <cell r="E61" t="str">
            <v>Mawab</v>
          </cell>
          <cell r="L61" t="str">
            <v>Harvest_or_pla</v>
          </cell>
          <cell r="M61">
            <v>1</v>
          </cell>
        </row>
        <row r="62">
          <cell r="E62" t="str">
            <v>Compostela</v>
          </cell>
          <cell r="L62" t="str">
            <v>Packing</v>
          </cell>
          <cell r="M62">
            <v>8</v>
          </cell>
        </row>
        <row r="63">
          <cell r="E63" t="str">
            <v>Compostela</v>
          </cell>
          <cell r="L63" t="str">
            <v>Farmer</v>
          </cell>
          <cell r="M63">
            <v>10</v>
          </cell>
        </row>
        <row r="64">
          <cell r="E64" t="str">
            <v>Compostela</v>
          </cell>
          <cell r="L64" t="str">
            <v>Harvest_or_pla</v>
          </cell>
          <cell r="M64">
            <v>10</v>
          </cell>
        </row>
        <row r="65">
          <cell r="E65" t="str">
            <v>Compostela</v>
          </cell>
          <cell r="L65" t="str">
            <v>Packing</v>
          </cell>
          <cell r="M65">
            <v>10</v>
          </cell>
        </row>
        <row r="66">
          <cell r="E66" t="str">
            <v>Compostela</v>
          </cell>
          <cell r="L66" t="str">
            <v>Harvest_or_pla</v>
          </cell>
          <cell r="M66">
            <v>10</v>
          </cell>
        </row>
        <row r="67">
          <cell r="E67" t="str">
            <v>Compostela</v>
          </cell>
          <cell r="L67" t="str">
            <v>Packing</v>
          </cell>
          <cell r="M67">
            <v>8</v>
          </cell>
        </row>
        <row r="68">
          <cell r="E68" t="str">
            <v>Compostela</v>
          </cell>
          <cell r="L68" t="str">
            <v>Packing</v>
          </cell>
          <cell r="M68">
            <v>10</v>
          </cell>
        </row>
        <row r="69">
          <cell r="E69" t="str">
            <v>Compostela</v>
          </cell>
          <cell r="L69" t="str">
            <v>Packing</v>
          </cell>
          <cell r="M69">
            <v>10</v>
          </cell>
        </row>
        <row r="70">
          <cell r="E70" t="str">
            <v>Compostela</v>
          </cell>
          <cell r="L70" t="str">
            <v>Farmer</v>
          </cell>
          <cell r="M70">
            <v>9</v>
          </cell>
        </row>
        <row r="71">
          <cell r="E71" t="str">
            <v>Compostela</v>
          </cell>
          <cell r="L71" t="str">
            <v>Harvest_or_pla</v>
          </cell>
          <cell r="M71">
            <v>10</v>
          </cell>
        </row>
        <row r="72">
          <cell r="E72" t="str">
            <v>Compostela</v>
          </cell>
          <cell r="L72" t="str">
            <v>Harvest_or_pla</v>
          </cell>
          <cell r="M72">
            <v>10</v>
          </cell>
        </row>
        <row r="73">
          <cell r="E73" t="str">
            <v>Compostela</v>
          </cell>
          <cell r="L73" t="str">
            <v>Packing</v>
          </cell>
          <cell r="M73">
            <v>10</v>
          </cell>
        </row>
        <row r="74">
          <cell r="E74" t="str">
            <v>Compostela</v>
          </cell>
          <cell r="L74" t="str">
            <v>Farmer</v>
          </cell>
          <cell r="M74">
            <v>10</v>
          </cell>
        </row>
        <row r="75">
          <cell r="E75" t="str">
            <v>Compostela</v>
          </cell>
          <cell r="L75" t="str">
            <v>Farmer</v>
          </cell>
          <cell r="M75">
            <v>6</v>
          </cell>
        </row>
        <row r="76">
          <cell r="E76" t="str">
            <v>Compostela</v>
          </cell>
          <cell r="L76" t="str">
            <v>Packing</v>
          </cell>
          <cell r="M76">
            <v>10</v>
          </cell>
        </row>
        <row r="77">
          <cell r="E77" t="str">
            <v>Compostela</v>
          </cell>
          <cell r="L77" t="str">
            <v>Packing</v>
          </cell>
          <cell r="M77">
            <v>10</v>
          </cell>
        </row>
        <row r="78">
          <cell r="E78" t="str">
            <v>Compostela</v>
          </cell>
          <cell r="L78" t="str">
            <v>Farmer</v>
          </cell>
          <cell r="M78">
            <v>5</v>
          </cell>
        </row>
        <row r="79">
          <cell r="E79" t="str">
            <v>Compostela</v>
          </cell>
          <cell r="L79" t="str">
            <v>Farmer</v>
          </cell>
          <cell r="M79">
            <v>8</v>
          </cell>
        </row>
        <row r="80">
          <cell r="E80" t="str">
            <v>Compostela</v>
          </cell>
          <cell r="L80" t="str">
            <v>Farmer</v>
          </cell>
          <cell r="M80">
            <v>10</v>
          </cell>
        </row>
        <row r="81">
          <cell r="E81" t="str">
            <v>Compostela</v>
          </cell>
          <cell r="L81" t="str">
            <v>Farmer</v>
          </cell>
          <cell r="M81">
            <v>10</v>
          </cell>
        </row>
        <row r="82">
          <cell r="E82" t="str">
            <v>Compostela</v>
          </cell>
          <cell r="L82" t="str">
            <v>Farmer</v>
          </cell>
          <cell r="M82">
            <v>10</v>
          </cell>
        </row>
        <row r="83">
          <cell r="E83" t="str">
            <v>Compostela</v>
          </cell>
          <cell r="L83" t="str">
            <v>Farmer</v>
          </cell>
          <cell r="M83">
            <v>4</v>
          </cell>
        </row>
        <row r="84">
          <cell r="E84" t="str">
            <v>Compostela</v>
          </cell>
          <cell r="L84" t="str">
            <v>Farmer</v>
          </cell>
          <cell r="M84">
            <v>8</v>
          </cell>
        </row>
        <row r="85">
          <cell r="E85" t="str">
            <v>Compostela</v>
          </cell>
          <cell r="L85" t="str">
            <v>Packing</v>
          </cell>
          <cell r="M85">
            <v>8</v>
          </cell>
        </row>
        <row r="86">
          <cell r="E86" t="str">
            <v>Compostela</v>
          </cell>
          <cell r="L86" t="str">
            <v>Farmer</v>
          </cell>
          <cell r="M86">
            <v>8</v>
          </cell>
        </row>
        <row r="87">
          <cell r="E87" t="str">
            <v>Compostela</v>
          </cell>
          <cell r="L87" t="str">
            <v>Farmer</v>
          </cell>
          <cell r="M87">
            <v>8</v>
          </cell>
        </row>
        <row r="88">
          <cell r="E88" t="str">
            <v>Compostela</v>
          </cell>
          <cell r="L88" t="str">
            <v>Harvest_or_pla</v>
          </cell>
          <cell r="M88">
            <v>10</v>
          </cell>
        </row>
        <row r="89">
          <cell r="E89" t="str">
            <v>Compostela</v>
          </cell>
          <cell r="L89" t="str">
            <v>Harvest_or_pla</v>
          </cell>
          <cell r="M89">
            <v>10</v>
          </cell>
        </row>
        <row r="90">
          <cell r="E90" t="str">
            <v>Compostela</v>
          </cell>
          <cell r="L90" t="str">
            <v>Harvest_or_pla</v>
          </cell>
          <cell r="M90">
            <v>10</v>
          </cell>
        </row>
        <row r="91">
          <cell r="E91" t="str">
            <v>Compostela</v>
          </cell>
          <cell r="L91" t="str">
            <v>Farmer</v>
          </cell>
          <cell r="M91">
            <v>8</v>
          </cell>
        </row>
        <row r="92">
          <cell r="E92" t="str">
            <v>Compostela</v>
          </cell>
          <cell r="L92" t="str">
            <v>Farmer</v>
          </cell>
          <cell r="M92">
            <v>5</v>
          </cell>
        </row>
        <row r="93">
          <cell r="E93" t="str">
            <v>Compostela</v>
          </cell>
          <cell r="L93" t="str">
            <v>Farmer</v>
          </cell>
          <cell r="M93">
            <v>2</v>
          </cell>
        </row>
        <row r="94">
          <cell r="E94" t="str">
            <v>Compostela</v>
          </cell>
          <cell r="L94" t="str">
            <v>Packing</v>
          </cell>
          <cell r="M94">
            <v>10</v>
          </cell>
        </row>
        <row r="95">
          <cell r="E95" t="str">
            <v>Compostela</v>
          </cell>
          <cell r="L95" t="str">
            <v>Harvest_or_pla</v>
          </cell>
          <cell r="M95">
            <v>10</v>
          </cell>
        </row>
        <row r="96">
          <cell r="E96" t="str">
            <v>Compostela</v>
          </cell>
          <cell r="L96" t="str">
            <v>Farmer</v>
          </cell>
          <cell r="M96">
            <v>7</v>
          </cell>
        </row>
        <row r="97">
          <cell r="E97" t="str">
            <v>Compostela</v>
          </cell>
          <cell r="L97" t="str">
            <v>Farmer</v>
          </cell>
          <cell r="M97">
            <v>8</v>
          </cell>
        </row>
        <row r="98">
          <cell r="E98" t="str">
            <v>Compostela</v>
          </cell>
          <cell r="L98" t="str">
            <v>Packing</v>
          </cell>
          <cell r="M98">
            <v>10</v>
          </cell>
        </row>
        <row r="99">
          <cell r="E99" t="str">
            <v>Compostela</v>
          </cell>
          <cell r="L99" t="str">
            <v>Harvest_or_pla</v>
          </cell>
          <cell r="M99">
            <v>10</v>
          </cell>
        </row>
        <row r="100">
          <cell r="E100" t="str">
            <v>Compostela</v>
          </cell>
          <cell r="L100" t="str">
            <v>Harvest_or_pla</v>
          </cell>
          <cell r="M100">
            <v>10</v>
          </cell>
        </row>
        <row r="101">
          <cell r="E101" t="str">
            <v>Compostela</v>
          </cell>
          <cell r="L101" t="str">
            <v>Harvest_or_pla</v>
          </cell>
          <cell r="M101">
            <v>10</v>
          </cell>
        </row>
        <row r="102">
          <cell r="E102" t="str">
            <v>Compostela</v>
          </cell>
          <cell r="L102" t="str">
            <v>Harvest_or_pla</v>
          </cell>
          <cell r="M102">
            <v>10</v>
          </cell>
        </row>
        <row r="103">
          <cell r="E103" t="str">
            <v>Compostela</v>
          </cell>
          <cell r="L103" t="str">
            <v>Packing</v>
          </cell>
          <cell r="M103">
            <v>10</v>
          </cell>
        </row>
        <row r="104">
          <cell r="E104" t="str">
            <v>Compostela</v>
          </cell>
          <cell r="L104" t="str">
            <v>Farmer</v>
          </cell>
          <cell r="M104">
            <v>10</v>
          </cell>
        </row>
        <row r="105">
          <cell r="E105" t="str">
            <v>Compostela</v>
          </cell>
          <cell r="L105" t="str">
            <v>Harvest_or_pla</v>
          </cell>
          <cell r="M105">
            <v>10</v>
          </cell>
        </row>
        <row r="106">
          <cell r="E106" t="str">
            <v>Compostela</v>
          </cell>
          <cell r="L106" t="str">
            <v>Harvest_or_pla</v>
          </cell>
          <cell r="M106">
            <v>10</v>
          </cell>
        </row>
        <row r="107">
          <cell r="E107" t="str">
            <v>Compostela</v>
          </cell>
          <cell r="L107" t="str">
            <v>Harvest_or_pla</v>
          </cell>
          <cell r="M107">
            <v>10</v>
          </cell>
        </row>
        <row r="108">
          <cell r="E108" t="str">
            <v>Compostela</v>
          </cell>
          <cell r="L108" t="str">
            <v>Packing</v>
          </cell>
          <cell r="M108">
            <v>10</v>
          </cell>
        </row>
        <row r="109">
          <cell r="E109" t="str">
            <v>Compostela</v>
          </cell>
          <cell r="L109" t="str">
            <v>Harvest_or_pla</v>
          </cell>
          <cell r="M109">
            <v>10</v>
          </cell>
        </row>
        <row r="110">
          <cell r="E110" t="str">
            <v>Compostela</v>
          </cell>
          <cell r="L110" t="str">
            <v>Harvest_or_pla</v>
          </cell>
          <cell r="M110">
            <v>10</v>
          </cell>
        </row>
        <row r="111">
          <cell r="E111" t="str">
            <v>Compostela</v>
          </cell>
          <cell r="L111" t="str">
            <v>Harvest_or_pla</v>
          </cell>
          <cell r="M111">
            <v>10</v>
          </cell>
        </row>
        <row r="112">
          <cell r="E112" t="str">
            <v>Compostela</v>
          </cell>
          <cell r="L112" t="str">
            <v>Packing</v>
          </cell>
          <cell r="M112">
            <v>10</v>
          </cell>
        </row>
        <row r="113">
          <cell r="E113" t="str">
            <v>Mawab</v>
          </cell>
          <cell r="L113" t="str">
            <v>Farmer</v>
          </cell>
          <cell r="M113">
            <v>3</v>
          </cell>
        </row>
        <row r="114">
          <cell r="E114" t="str">
            <v>Mawab</v>
          </cell>
          <cell r="L114" t="str">
            <v>Harvest_or_pla</v>
          </cell>
          <cell r="M114">
            <v>5</v>
          </cell>
        </row>
        <row r="115">
          <cell r="E115" t="str">
            <v>Mawab</v>
          </cell>
          <cell r="L115" t="str">
            <v>Farmer</v>
          </cell>
          <cell r="M115">
            <v>10</v>
          </cell>
        </row>
        <row r="116">
          <cell r="E116" t="str">
            <v>Compostela</v>
          </cell>
          <cell r="L116" t="str">
            <v>Farmer</v>
          </cell>
          <cell r="M116">
            <v>8</v>
          </cell>
        </row>
        <row r="117">
          <cell r="E117" t="str">
            <v>Compostela</v>
          </cell>
          <cell r="L117" t="str">
            <v>Farmer</v>
          </cell>
          <cell r="M117">
            <v>10</v>
          </cell>
        </row>
        <row r="118">
          <cell r="E118" t="str">
            <v>Compostela</v>
          </cell>
          <cell r="L118" t="str">
            <v>Packing</v>
          </cell>
          <cell r="M118">
            <v>9</v>
          </cell>
        </row>
        <row r="119">
          <cell r="E119" t="str">
            <v>Compostela</v>
          </cell>
          <cell r="L119" t="str">
            <v>Packing</v>
          </cell>
          <cell r="M119">
            <v>10</v>
          </cell>
        </row>
        <row r="120">
          <cell r="E120" t="str">
            <v>Compostela</v>
          </cell>
          <cell r="L120" t="str">
            <v>Harvest_or_pla</v>
          </cell>
          <cell r="M120">
            <v>10</v>
          </cell>
        </row>
        <row r="121">
          <cell r="E121" t="str">
            <v>Compostela</v>
          </cell>
          <cell r="L121" t="str">
            <v>Harvest_or_pla</v>
          </cell>
          <cell r="M121">
            <v>10</v>
          </cell>
        </row>
        <row r="122">
          <cell r="E122" t="str">
            <v>Compostela</v>
          </cell>
          <cell r="L122" t="str">
            <v>Farmer</v>
          </cell>
          <cell r="M122">
            <v>10</v>
          </cell>
        </row>
        <row r="123">
          <cell r="E123" t="str">
            <v>Compostela</v>
          </cell>
          <cell r="L123" t="str">
            <v>Farmer</v>
          </cell>
          <cell r="M123">
            <v>5</v>
          </cell>
        </row>
        <row r="124">
          <cell r="E124" t="str">
            <v>Mawab</v>
          </cell>
          <cell r="L124" t="str">
            <v>Farmer</v>
          </cell>
          <cell r="M124">
            <v>5</v>
          </cell>
        </row>
        <row r="125">
          <cell r="E125" t="str">
            <v>Mawab</v>
          </cell>
          <cell r="L125" t="str">
            <v>Farmer</v>
          </cell>
          <cell r="M125">
            <v>5</v>
          </cell>
        </row>
        <row r="126">
          <cell r="E126" t="str">
            <v>Mawab</v>
          </cell>
          <cell r="L126" t="str">
            <v>Packing</v>
          </cell>
          <cell r="M126">
            <v>7</v>
          </cell>
        </row>
        <row r="127">
          <cell r="E127" t="str">
            <v>Mawab</v>
          </cell>
          <cell r="L127" t="str">
            <v>Farmer</v>
          </cell>
          <cell r="M127">
            <v>2</v>
          </cell>
        </row>
        <row r="128">
          <cell r="E128" t="str">
            <v>Mawab</v>
          </cell>
          <cell r="L128" t="str">
            <v>Farmer</v>
          </cell>
          <cell r="M128">
            <v>4</v>
          </cell>
        </row>
        <row r="129">
          <cell r="E129" t="str">
            <v>Mawab</v>
          </cell>
          <cell r="L129" t="str">
            <v>Farmer</v>
          </cell>
          <cell r="M129">
            <v>5</v>
          </cell>
        </row>
        <row r="130">
          <cell r="E130" t="str">
            <v>Mawab</v>
          </cell>
          <cell r="L130" t="str">
            <v>Farmer</v>
          </cell>
          <cell r="M130">
            <v>3</v>
          </cell>
        </row>
        <row r="131">
          <cell r="E131" t="str">
            <v>Mawab</v>
          </cell>
          <cell r="L131" t="str">
            <v>Packing</v>
          </cell>
          <cell r="M131">
            <v>10</v>
          </cell>
        </row>
        <row r="132">
          <cell r="E132" t="str">
            <v>Mawab</v>
          </cell>
          <cell r="L132" t="str">
            <v>Harvest_or_pla</v>
          </cell>
          <cell r="M132">
            <v>10</v>
          </cell>
        </row>
        <row r="133">
          <cell r="E133" t="str">
            <v>Mawab</v>
          </cell>
          <cell r="L133" t="str">
            <v>Farmer</v>
          </cell>
          <cell r="M133">
            <v>3</v>
          </cell>
        </row>
        <row r="134">
          <cell r="E134" t="str">
            <v>Mawab</v>
          </cell>
          <cell r="L134" t="str">
            <v>Harvest_or_pla</v>
          </cell>
          <cell r="M134">
            <v>8</v>
          </cell>
        </row>
        <row r="135">
          <cell r="E135" t="str">
            <v>Mawab</v>
          </cell>
          <cell r="L135" t="str">
            <v>Harvest_or_pla</v>
          </cell>
          <cell r="M135">
            <v>9</v>
          </cell>
        </row>
        <row r="136">
          <cell r="E136" t="str">
            <v>Mawab</v>
          </cell>
          <cell r="L136" t="str">
            <v>Farmer</v>
          </cell>
          <cell r="M136">
            <v>7</v>
          </cell>
        </row>
        <row r="137">
          <cell r="E137" t="str">
            <v>Mawab</v>
          </cell>
          <cell r="L137" t="str">
            <v>Harvest_or_pla</v>
          </cell>
          <cell r="M137">
            <v>1</v>
          </cell>
        </row>
        <row r="138">
          <cell r="E138" t="str">
            <v>Mawab</v>
          </cell>
          <cell r="L138" t="str">
            <v>Farmer</v>
          </cell>
          <cell r="M138">
            <v>2</v>
          </cell>
        </row>
        <row r="139">
          <cell r="E139" t="str">
            <v>Mawab</v>
          </cell>
          <cell r="L139" t="str">
            <v>Farmer</v>
          </cell>
          <cell r="M139">
            <v>2</v>
          </cell>
        </row>
        <row r="140">
          <cell r="E140" t="str">
            <v>Compostela</v>
          </cell>
          <cell r="L140" t="str">
            <v>Packing</v>
          </cell>
          <cell r="M140">
            <v>10</v>
          </cell>
        </row>
        <row r="141">
          <cell r="E141" t="str">
            <v>Compostela</v>
          </cell>
          <cell r="L141" t="str">
            <v>Farmer</v>
          </cell>
          <cell r="M141">
            <v>10</v>
          </cell>
        </row>
        <row r="142">
          <cell r="E142" t="str">
            <v>Compostela</v>
          </cell>
          <cell r="L142" t="str">
            <v>Packing</v>
          </cell>
          <cell r="M142">
            <v>10</v>
          </cell>
        </row>
        <row r="143">
          <cell r="E143" t="str">
            <v>Compostela</v>
          </cell>
          <cell r="L143" t="str">
            <v>Farmer</v>
          </cell>
          <cell r="M143">
            <v>10</v>
          </cell>
        </row>
        <row r="144">
          <cell r="E144" t="str">
            <v>Compostela</v>
          </cell>
          <cell r="L144" t="str">
            <v>Farmer</v>
          </cell>
          <cell r="M144">
            <v>10</v>
          </cell>
        </row>
        <row r="145">
          <cell r="E145" t="str">
            <v>Compostela</v>
          </cell>
          <cell r="L145" t="str">
            <v>Farmer</v>
          </cell>
          <cell r="M145">
            <v>10</v>
          </cell>
        </row>
        <row r="146">
          <cell r="E146" t="str">
            <v>Compostela</v>
          </cell>
          <cell r="L146" t="str">
            <v>Farmer</v>
          </cell>
          <cell r="M146">
            <v>8</v>
          </cell>
        </row>
        <row r="147">
          <cell r="E147" t="str">
            <v>Compostela</v>
          </cell>
          <cell r="L147" t="str">
            <v>Harvest_or_pla</v>
          </cell>
          <cell r="M147">
            <v>10</v>
          </cell>
        </row>
        <row r="148">
          <cell r="E148" t="str">
            <v>Compostela</v>
          </cell>
          <cell r="L148" t="str">
            <v>Farmer</v>
          </cell>
          <cell r="M148">
            <v>10</v>
          </cell>
        </row>
        <row r="149">
          <cell r="E149" t="str">
            <v>Compostela</v>
          </cell>
          <cell r="L149" t="str">
            <v>Packing</v>
          </cell>
          <cell r="M149">
            <v>10</v>
          </cell>
        </row>
      </sheetData>
      <sheetData sheetId="1">
        <row r="2">
          <cell r="B2">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showGridLines="0" tabSelected="1" topLeftCell="C1" workbookViewId="0">
      <selection activeCell="C4" sqref="C4:E5"/>
    </sheetView>
  </sheetViews>
  <sheetFormatPr defaultColWidth="0" defaultRowHeight="15" zeroHeight="1" x14ac:dyDescent="0.25"/>
  <cols>
    <col min="1" max="2" width="8.85546875" style="57" hidden="1"/>
    <col min="3" max="3" width="8.42578125" style="72" customWidth="1"/>
    <col min="4" max="4" width="68.85546875" style="72" customWidth="1"/>
    <col min="5" max="5" width="63.7109375" style="72" customWidth="1"/>
    <col min="6" max="6" width="15.140625" customWidth="1"/>
    <col min="7" max="10" width="8.85546875" hidden="1"/>
    <col min="11" max="11" width="36.42578125" hidden="1"/>
    <col min="16" max="16384" width="8.85546875" hidden="1"/>
  </cols>
  <sheetData>
    <row r="1" spans="3:15" s="57" customFormat="1" x14ac:dyDescent="0.25">
      <c r="C1" s="118" t="s">
        <v>97</v>
      </c>
      <c r="D1" s="73"/>
      <c r="E1" s="73"/>
    </row>
    <row r="2" spans="3:15" s="57" customFormat="1" x14ac:dyDescent="0.25">
      <c r="C2" s="73"/>
      <c r="D2" s="73"/>
      <c r="E2" s="73"/>
    </row>
    <row r="3" spans="3:15" ht="75" customHeight="1" x14ac:dyDescent="0.25">
      <c r="C3" s="122" t="s">
        <v>96</v>
      </c>
      <c r="D3" s="122"/>
      <c r="E3" s="122"/>
      <c r="G3" s="56"/>
      <c r="H3" s="56"/>
      <c r="I3" s="56"/>
      <c r="J3" s="56"/>
      <c r="K3" s="56"/>
      <c r="L3" s="56"/>
      <c r="M3" s="56"/>
      <c r="N3" s="56"/>
      <c r="O3" s="56"/>
    </row>
    <row r="4" spans="3:15" ht="30" customHeight="1" x14ac:dyDescent="0.25">
      <c r="C4" s="123" t="s">
        <v>85</v>
      </c>
      <c r="D4" s="123"/>
      <c r="E4" s="123"/>
      <c r="G4" s="56"/>
      <c r="H4" s="56"/>
      <c r="I4" s="56"/>
      <c r="J4" s="56"/>
      <c r="K4" s="56"/>
      <c r="L4" s="56"/>
      <c r="M4" s="56"/>
      <c r="N4" s="56"/>
      <c r="O4" s="56"/>
    </row>
    <row r="5" spans="3:15" ht="24.75" customHeight="1" x14ac:dyDescent="0.25">
      <c r="C5" s="123"/>
      <c r="D5" s="123"/>
      <c r="E5" s="123"/>
      <c r="G5" s="56"/>
      <c r="H5" s="56"/>
      <c r="I5" s="56"/>
      <c r="J5" s="56"/>
      <c r="K5" s="56"/>
      <c r="L5" s="56"/>
      <c r="M5" s="56"/>
      <c r="N5" s="56"/>
      <c r="O5" s="56"/>
    </row>
    <row r="6" spans="3:15" ht="50.25" customHeight="1" x14ac:dyDescent="0.25">
      <c r="C6" s="135" t="s">
        <v>99</v>
      </c>
      <c r="D6" s="135"/>
      <c r="E6" s="135"/>
      <c r="G6" s="56"/>
      <c r="H6" s="56"/>
      <c r="I6" s="56"/>
      <c r="J6" s="56"/>
      <c r="K6" s="56"/>
      <c r="L6" s="56"/>
      <c r="M6" s="56"/>
      <c r="N6" s="56"/>
      <c r="O6" s="56"/>
    </row>
    <row r="7" spans="3:15" s="57" customFormat="1" ht="48" customHeight="1" x14ac:dyDescent="0.25">
      <c r="C7" s="138" t="s">
        <v>100</v>
      </c>
      <c r="D7" s="138"/>
      <c r="E7" s="138"/>
      <c r="G7" s="56"/>
      <c r="H7" s="56"/>
      <c r="I7" s="56"/>
      <c r="J7" s="56"/>
      <c r="K7" s="56"/>
      <c r="L7" s="56"/>
      <c r="M7" s="56"/>
      <c r="N7" s="56"/>
      <c r="O7" s="56"/>
    </row>
    <row r="8" spans="3:15" x14ac:dyDescent="0.25">
      <c r="C8" s="121" t="s">
        <v>98</v>
      </c>
      <c r="D8" s="121"/>
      <c r="E8" s="121"/>
      <c r="F8" s="56"/>
      <c r="G8" s="56"/>
      <c r="H8" s="56"/>
      <c r="I8" s="56"/>
      <c r="J8" s="56"/>
      <c r="K8" s="56"/>
      <c r="L8" s="56"/>
      <c r="M8" s="56"/>
      <c r="N8" s="56"/>
      <c r="O8" s="56"/>
    </row>
    <row r="9" spans="3:15" x14ac:dyDescent="0.25">
      <c r="C9" s="65" t="s">
        <v>61</v>
      </c>
      <c r="D9" s="66" t="s">
        <v>62</v>
      </c>
      <c r="E9" s="66" t="s">
        <v>67</v>
      </c>
      <c r="F9" s="56"/>
      <c r="G9" s="56"/>
      <c r="H9" s="56"/>
      <c r="I9" s="56"/>
      <c r="J9" s="56"/>
      <c r="K9" s="56"/>
      <c r="L9" s="56"/>
      <c r="M9" s="56"/>
      <c r="N9" s="56"/>
      <c r="O9" s="56"/>
    </row>
    <row r="10" spans="3:15" ht="25.5" x14ac:dyDescent="0.25">
      <c r="C10" s="136">
        <v>1</v>
      </c>
      <c r="D10" s="67" t="s">
        <v>65</v>
      </c>
      <c r="E10" s="67" t="s">
        <v>66</v>
      </c>
      <c r="F10" s="56"/>
      <c r="G10" s="56"/>
      <c r="H10" s="56"/>
      <c r="I10" s="56"/>
      <c r="J10" s="56"/>
      <c r="K10" s="56"/>
      <c r="L10" s="56"/>
      <c r="M10" s="56"/>
      <c r="N10" s="56"/>
      <c r="O10" s="56"/>
    </row>
    <row r="11" spans="3:15" x14ac:dyDescent="0.25">
      <c r="C11" s="137"/>
      <c r="D11" s="67" t="s">
        <v>69</v>
      </c>
      <c r="E11" s="67" t="s">
        <v>68</v>
      </c>
      <c r="F11" s="56"/>
      <c r="G11" s="56"/>
      <c r="H11" s="56"/>
      <c r="I11" s="56"/>
      <c r="J11" s="56"/>
      <c r="K11" s="56"/>
      <c r="L11" s="56"/>
      <c r="M11" s="56"/>
      <c r="N11" s="56"/>
      <c r="O11" s="56"/>
    </row>
    <row r="12" spans="3:15" x14ac:dyDescent="0.25">
      <c r="C12" s="136"/>
      <c r="D12" s="67"/>
      <c r="E12" s="67" t="s">
        <v>63</v>
      </c>
      <c r="F12" s="56"/>
      <c r="G12" s="56"/>
      <c r="H12" s="56"/>
      <c r="I12" s="56"/>
      <c r="J12" s="56"/>
      <c r="K12" s="56"/>
      <c r="L12" s="56"/>
      <c r="M12" s="56"/>
      <c r="N12" s="56"/>
      <c r="O12" s="56"/>
    </row>
    <row r="13" spans="3:15" x14ac:dyDescent="0.25">
      <c r="C13" s="136"/>
      <c r="D13" s="67"/>
      <c r="E13" s="67" t="s">
        <v>64</v>
      </c>
      <c r="F13" s="56"/>
      <c r="G13" s="56"/>
      <c r="H13" s="56"/>
      <c r="I13" s="56"/>
      <c r="J13" s="56"/>
      <c r="K13" s="56"/>
      <c r="L13" s="56"/>
      <c r="M13" s="56"/>
      <c r="N13" s="56"/>
      <c r="O13" s="56"/>
    </row>
    <row r="14" spans="3:15" ht="34.5" customHeight="1" x14ac:dyDescent="0.25">
      <c r="C14" s="136">
        <v>2</v>
      </c>
      <c r="D14" s="67" t="s">
        <v>70</v>
      </c>
      <c r="E14" s="67" t="s">
        <v>71</v>
      </c>
      <c r="F14" s="56"/>
      <c r="G14" s="56"/>
      <c r="H14" s="56"/>
      <c r="I14" s="56"/>
      <c r="J14" s="56"/>
      <c r="K14" s="56"/>
      <c r="L14" s="56"/>
      <c r="M14" s="56"/>
      <c r="N14" s="56"/>
      <c r="O14" s="56"/>
    </row>
    <row r="15" spans="3:15" ht="16.5" customHeight="1" x14ac:dyDescent="0.25">
      <c r="C15" s="136"/>
      <c r="D15" s="67" t="s">
        <v>69</v>
      </c>
      <c r="E15" s="67" t="s">
        <v>68</v>
      </c>
      <c r="F15" s="56"/>
      <c r="G15" s="56"/>
      <c r="H15" s="56"/>
      <c r="I15" s="56"/>
      <c r="J15" s="56"/>
      <c r="K15" s="56"/>
      <c r="L15" s="56"/>
      <c r="M15" s="56"/>
      <c r="N15" s="56"/>
      <c r="O15" s="56"/>
    </row>
    <row r="16" spans="3:15" ht="16.5" customHeight="1" x14ac:dyDescent="0.25">
      <c r="C16" s="136"/>
      <c r="D16" s="69"/>
      <c r="E16" s="67" t="s">
        <v>63</v>
      </c>
      <c r="F16" s="56"/>
      <c r="G16" s="56"/>
      <c r="H16" s="56"/>
      <c r="I16" s="56"/>
      <c r="J16" s="56"/>
      <c r="K16" s="56"/>
      <c r="L16" s="56"/>
      <c r="M16" s="56"/>
      <c r="N16" s="56"/>
      <c r="O16" s="56"/>
    </row>
    <row r="17" spans="3:15" ht="16.5" customHeight="1" x14ac:dyDescent="0.25">
      <c r="C17" s="136"/>
      <c r="D17" s="69"/>
      <c r="E17" s="67" t="s">
        <v>64</v>
      </c>
      <c r="F17" s="56"/>
      <c r="G17" s="56"/>
      <c r="H17" s="56"/>
      <c r="I17" s="56"/>
      <c r="J17" s="56"/>
      <c r="K17" s="56"/>
      <c r="L17" s="56"/>
      <c r="M17" s="56"/>
      <c r="N17" s="56"/>
      <c r="O17" s="56"/>
    </row>
    <row r="18" spans="3:15" ht="33" customHeight="1" x14ac:dyDescent="0.25">
      <c r="C18" s="137">
        <v>3</v>
      </c>
      <c r="D18" s="67" t="s">
        <v>92</v>
      </c>
      <c r="E18" s="67" t="s">
        <v>72</v>
      </c>
      <c r="F18" s="56"/>
      <c r="G18" s="56"/>
      <c r="H18" s="56"/>
      <c r="I18" s="56"/>
      <c r="J18" s="56"/>
      <c r="K18" s="56"/>
      <c r="L18" s="56"/>
      <c r="M18" s="56"/>
      <c r="N18" s="56"/>
      <c r="O18" s="56"/>
    </row>
    <row r="19" spans="3:15" ht="16.5" customHeight="1" x14ac:dyDescent="0.25">
      <c r="C19" s="136"/>
      <c r="D19" s="67" t="s">
        <v>69</v>
      </c>
      <c r="E19" s="67" t="s">
        <v>68</v>
      </c>
      <c r="F19" s="56"/>
      <c r="G19" s="56"/>
      <c r="H19" s="56"/>
      <c r="I19" s="56"/>
      <c r="J19" s="56"/>
      <c r="K19" s="56"/>
      <c r="L19" s="56"/>
      <c r="M19" s="56"/>
      <c r="N19" s="56"/>
      <c r="O19" s="56"/>
    </row>
    <row r="20" spans="3:15" ht="16.5" customHeight="1" x14ac:dyDescent="0.25">
      <c r="C20" s="136"/>
      <c r="D20" s="69"/>
      <c r="E20" s="67" t="s">
        <v>63</v>
      </c>
      <c r="F20" s="56"/>
      <c r="G20" s="56"/>
      <c r="H20" s="56"/>
      <c r="I20" s="56"/>
      <c r="J20" s="56"/>
      <c r="K20" s="56"/>
      <c r="L20" s="56"/>
      <c r="M20" s="56"/>
      <c r="N20" s="56"/>
      <c r="O20" s="56"/>
    </row>
    <row r="21" spans="3:15" ht="16.5" customHeight="1" x14ac:dyDescent="0.25">
      <c r="C21" s="136"/>
      <c r="D21" s="69"/>
      <c r="E21" s="67" t="s">
        <v>64</v>
      </c>
      <c r="F21" s="56"/>
      <c r="G21" s="56"/>
      <c r="H21" s="56"/>
      <c r="I21" s="56"/>
      <c r="J21" s="56"/>
      <c r="K21" s="56"/>
      <c r="L21" s="56"/>
      <c r="M21" s="56"/>
      <c r="N21" s="56"/>
      <c r="O21" s="56"/>
    </row>
    <row r="22" spans="3:15" ht="49.5" customHeight="1" x14ac:dyDescent="0.25">
      <c r="C22" s="136">
        <v>4</v>
      </c>
      <c r="D22" s="67" t="s">
        <v>75</v>
      </c>
      <c r="E22" s="67" t="s">
        <v>73</v>
      </c>
      <c r="F22" s="56"/>
      <c r="G22" s="56"/>
      <c r="H22" s="56"/>
      <c r="I22" s="56"/>
      <c r="J22" s="56"/>
      <c r="K22" s="56"/>
      <c r="L22" s="56"/>
      <c r="M22" s="56"/>
      <c r="N22" s="56"/>
      <c r="O22" s="56"/>
    </row>
    <row r="23" spans="3:15" ht="16.5" customHeight="1" x14ac:dyDescent="0.25">
      <c r="C23" s="136"/>
      <c r="D23" s="67" t="s">
        <v>69</v>
      </c>
      <c r="E23" s="67" t="s">
        <v>68</v>
      </c>
      <c r="F23" s="56"/>
      <c r="G23" s="56"/>
      <c r="H23" s="56"/>
      <c r="I23" s="56"/>
      <c r="J23" s="56"/>
      <c r="K23" s="56"/>
      <c r="L23" s="56"/>
      <c r="M23" s="56"/>
      <c r="N23" s="56"/>
      <c r="O23" s="56"/>
    </row>
    <row r="24" spans="3:15" ht="16.5" customHeight="1" x14ac:dyDescent="0.25">
      <c r="C24" s="136"/>
      <c r="D24" s="69"/>
      <c r="E24" s="67" t="s">
        <v>63</v>
      </c>
      <c r="F24" s="56"/>
      <c r="G24" s="56"/>
      <c r="H24" s="56"/>
      <c r="I24" s="56"/>
      <c r="J24" s="56"/>
      <c r="K24" s="56"/>
      <c r="L24" s="56"/>
      <c r="M24" s="56"/>
      <c r="N24" s="56"/>
      <c r="O24" s="56"/>
    </row>
    <row r="25" spans="3:15" ht="16.5" customHeight="1" x14ac:dyDescent="0.25">
      <c r="C25" s="137"/>
      <c r="D25" s="69"/>
      <c r="E25" s="67" t="s">
        <v>64</v>
      </c>
      <c r="F25" s="56"/>
      <c r="G25" s="56"/>
      <c r="H25" s="56"/>
      <c r="I25" s="56"/>
      <c r="J25" s="56"/>
      <c r="K25" s="56"/>
      <c r="L25" s="56"/>
      <c r="M25" s="56"/>
      <c r="N25" s="56"/>
      <c r="O25" s="56"/>
    </row>
    <row r="26" spans="3:15" ht="31.5" customHeight="1" x14ac:dyDescent="0.25">
      <c r="C26" s="136">
        <v>5</v>
      </c>
      <c r="D26" s="70" t="s">
        <v>76</v>
      </c>
      <c r="E26" s="67" t="s">
        <v>74</v>
      </c>
      <c r="F26" s="56"/>
      <c r="G26" s="56"/>
      <c r="H26" s="56"/>
      <c r="I26" s="56"/>
      <c r="J26" s="56"/>
      <c r="K26" s="56"/>
      <c r="L26" s="56"/>
      <c r="M26" s="56"/>
      <c r="N26" s="56"/>
      <c r="O26" s="56"/>
    </row>
    <row r="27" spans="3:15" ht="16.5" customHeight="1" x14ac:dyDescent="0.25">
      <c r="C27" s="136"/>
      <c r="D27" s="67" t="s">
        <v>69</v>
      </c>
      <c r="E27" s="67" t="s">
        <v>68</v>
      </c>
      <c r="F27" s="56"/>
      <c r="G27" s="56"/>
      <c r="H27" s="56"/>
      <c r="I27" s="56"/>
      <c r="J27" s="56"/>
      <c r="K27" s="56"/>
      <c r="L27" s="56"/>
      <c r="M27" s="56"/>
      <c r="N27" s="56"/>
      <c r="O27" s="56"/>
    </row>
    <row r="28" spans="3:15" ht="16.5" customHeight="1" x14ac:dyDescent="0.25">
      <c r="C28" s="136"/>
      <c r="D28" s="69"/>
      <c r="E28" s="67" t="s">
        <v>63</v>
      </c>
      <c r="F28" s="56"/>
      <c r="G28" s="56"/>
      <c r="H28" s="56"/>
      <c r="I28" s="56"/>
      <c r="J28" s="56"/>
      <c r="K28" s="56"/>
      <c r="L28" s="56"/>
      <c r="M28" s="56"/>
      <c r="N28" s="56"/>
      <c r="O28" s="56"/>
    </row>
    <row r="29" spans="3:15" x14ac:dyDescent="0.25">
      <c r="C29" s="136"/>
      <c r="D29" s="69"/>
      <c r="E29" s="67" t="s">
        <v>64</v>
      </c>
      <c r="F29" s="56"/>
      <c r="G29" s="56"/>
      <c r="H29" s="56"/>
      <c r="I29" s="56"/>
      <c r="J29" s="56"/>
      <c r="K29" s="56"/>
      <c r="L29" s="56"/>
      <c r="M29" s="56"/>
      <c r="N29" s="56"/>
      <c r="O29" s="56"/>
    </row>
    <row r="30" spans="3:15" ht="33" customHeight="1" x14ac:dyDescent="0.25">
      <c r="C30" s="136">
        <v>6</v>
      </c>
      <c r="D30" s="67" t="s">
        <v>77</v>
      </c>
      <c r="E30" s="67" t="s">
        <v>78</v>
      </c>
      <c r="F30" s="56"/>
      <c r="G30" s="56"/>
      <c r="H30" s="56"/>
      <c r="I30" s="56"/>
      <c r="J30" s="56"/>
      <c r="K30" s="56"/>
      <c r="L30" s="56"/>
      <c r="M30" s="56"/>
      <c r="N30" s="56"/>
      <c r="O30" s="56"/>
    </row>
    <row r="31" spans="3:15" ht="15.75" customHeight="1" x14ac:dyDescent="0.25">
      <c r="C31" s="136"/>
      <c r="D31" s="67" t="s">
        <v>69</v>
      </c>
      <c r="E31" s="67" t="s">
        <v>68</v>
      </c>
      <c r="F31" s="56"/>
      <c r="G31" s="56"/>
      <c r="H31" s="56"/>
      <c r="I31" s="56"/>
      <c r="J31" s="56"/>
      <c r="K31" s="56"/>
      <c r="L31" s="56"/>
      <c r="M31" s="56"/>
      <c r="N31" s="56"/>
      <c r="O31" s="56"/>
    </row>
    <row r="32" spans="3:15" ht="15.75" customHeight="1" x14ac:dyDescent="0.25">
      <c r="C32" s="136"/>
      <c r="D32" s="69"/>
      <c r="E32" s="67" t="s">
        <v>63</v>
      </c>
      <c r="F32" s="56"/>
      <c r="G32" s="56"/>
      <c r="H32" s="56"/>
      <c r="I32" s="56"/>
      <c r="J32" s="56"/>
      <c r="K32" s="56"/>
      <c r="L32" s="56"/>
      <c r="M32" s="56"/>
      <c r="N32" s="56"/>
      <c r="O32" s="56"/>
    </row>
    <row r="33" spans="3:15" ht="15.75" customHeight="1" x14ac:dyDescent="0.25">
      <c r="C33" s="137"/>
      <c r="D33" s="69"/>
      <c r="E33" s="67" t="s">
        <v>64</v>
      </c>
      <c r="F33" s="56"/>
      <c r="G33" s="56"/>
      <c r="H33" s="56"/>
      <c r="I33" s="56"/>
      <c r="J33" s="56"/>
      <c r="K33" s="56"/>
      <c r="L33" s="56"/>
      <c r="M33" s="56"/>
      <c r="N33" s="56"/>
      <c r="O33" s="56"/>
    </row>
    <row r="34" spans="3:15" ht="33" customHeight="1" x14ac:dyDescent="0.25">
      <c r="C34" s="136">
        <v>7</v>
      </c>
      <c r="D34" s="67" t="s">
        <v>82</v>
      </c>
      <c r="E34" s="67" t="s">
        <v>79</v>
      </c>
      <c r="F34" s="56"/>
      <c r="G34" s="56"/>
      <c r="H34" s="56"/>
      <c r="I34" s="56"/>
      <c r="J34" s="56"/>
      <c r="K34" s="56"/>
      <c r="L34" s="56"/>
      <c r="M34" s="56"/>
      <c r="N34" s="56"/>
      <c r="O34" s="56"/>
    </row>
    <row r="35" spans="3:15" ht="16.5" customHeight="1" x14ac:dyDescent="0.25">
      <c r="C35" s="136"/>
      <c r="D35" s="67" t="s">
        <v>69</v>
      </c>
      <c r="E35" s="67" t="s">
        <v>68</v>
      </c>
      <c r="F35" s="56"/>
      <c r="G35" s="56"/>
      <c r="H35" s="56"/>
      <c r="I35" s="56"/>
      <c r="J35" s="56"/>
      <c r="K35" s="56"/>
      <c r="L35" s="56"/>
      <c r="M35" s="56"/>
      <c r="N35" s="56"/>
      <c r="O35" s="56"/>
    </row>
    <row r="36" spans="3:15" ht="16.5" customHeight="1" x14ac:dyDescent="0.25">
      <c r="C36" s="136"/>
      <c r="D36" s="69"/>
      <c r="E36" s="67" t="s">
        <v>63</v>
      </c>
      <c r="F36" s="56"/>
      <c r="G36" s="56"/>
      <c r="H36" s="56"/>
      <c r="I36" s="56"/>
      <c r="J36" s="56"/>
      <c r="K36" s="56"/>
      <c r="L36" s="56"/>
      <c r="M36" s="56"/>
      <c r="N36" s="56"/>
      <c r="O36" s="56"/>
    </row>
    <row r="37" spans="3:15" ht="16.5" customHeight="1" x14ac:dyDescent="0.25">
      <c r="C37" s="136"/>
      <c r="D37" s="69"/>
      <c r="E37" s="67" t="s">
        <v>64</v>
      </c>
      <c r="F37" s="56"/>
      <c r="G37" s="56"/>
      <c r="H37" s="56"/>
      <c r="I37" s="56"/>
      <c r="J37" s="56"/>
      <c r="K37" s="56"/>
      <c r="L37" s="56"/>
      <c r="M37" s="56"/>
      <c r="N37" s="56"/>
      <c r="O37" s="56"/>
    </row>
    <row r="38" spans="3:15" ht="33.75" customHeight="1" x14ac:dyDescent="0.25">
      <c r="C38" s="136">
        <v>8</v>
      </c>
      <c r="D38" s="67" t="s">
        <v>83</v>
      </c>
      <c r="E38" s="67" t="s">
        <v>80</v>
      </c>
      <c r="F38" s="56"/>
      <c r="G38" s="56"/>
      <c r="H38" s="56"/>
      <c r="I38" s="56"/>
      <c r="J38" s="56"/>
      <c r="K38" s="56"/>
      <c r="L38" s="56"/>
      <c r="M38" s="56"/>
      <c r="N38" s="56"/>
      <c r="O38" s="56"/>
    </row>
    <row r="39" spans="3:15" ht="15.75" customHeight="1" x14ac:dyDescent="0.25">
      <c r="C39" s="136"/>
      <c r="D39" s="67" t="s">
        <v>69</v>
      </c>
      <c r="E39" s="67" t="s">
        <v>68</v>
      </c>
      <c r="F39" s="56"/>
      <c r="G39" s="56"/>
      <c r="H39" s="56"/>
      <c r="I39" s="56"/>
      <c r="J39" s="56"/>
      <c r="K39" s="56"/>
      <c r="L39" s="56"/>
      <c r="M39" s="56"/>
      <c r="N39" s="56"/>
      <c r="O39" s="56"/>
    </row>
    <row r="40" spans="3:15" ht="15.75" customHeight="1" x14ac:dyDescent="0.25">
      <c r="C40" s="136"/>
      <c r="D40" s="69"/>
      <c r="E40" s="67" t="s">
        <v>63</v>
      </c>
      <c r="F40" s="56"/>
      <c r="G40" s="56"/>
      <c r="H40" s="56"/>
      <c r="I40" s="56"/>
      <c r="J40" s="56"/>
      <c r="K40" s="56"/>
      <c r="L40" s="56"/>
      <c r="M40" s="56"/>
      <c r="N40" s="56"/>
      <c r="O40" s="56"/>
    </row>
    <row r="41" spans="3:15" ht="16.5" x14ac:dyDescent="0.25">
      <c r="C41" s="137"/>
      <c r="D41" s="69"/>
      <c r="E41" s="67" t="s">
        <v>64</v>
      </c>
      <c r="K41" s="44"/>
    </row>
    <row r="42" spans="3:15" ht="33.75" customHeight="1" x14ac:dyDescent="0.25">
      <c r="C42" s="136">
        <v>9</v>
      </c>
      <c r="D42" s="67" t="s">
        <v>84</v>
      </c>
      <c r="E42" s="67" t="s">
        <v>81</v>
      </c>
      <c r="K42" s="44"/>
    </row>
    <row r="43" spans="3:15" ht="16.5" x14ac:dyDescent="0.25">
      <c r="C43" s="136"/>
      <c r="D43" s="68"/>
      <c r="E43" s="67" t="s">
        <v>68</v>
      </c>
      <c r="G43" s="10"/>
      <c r="K43" s="44"/>
    </row>
    <row r="44" spans="3:15" ht="15.75" x14ac:dyDescent="0.25">
      <c r="C44" s="136"/>
      <c r="D44" s="68"/>
      <c r="E44" s="67" t="s">
        <v>63</v>
      </c>
      <c r="G44" s="11"/>
      <c r="K44" s="45"/>
    </row>
    <row r="45" spans="3:15" ht="15.75" x14ac:dyDescent="0.25">
      <c r="C45" s="136"/>
      <c r="D45" s="68"/>
      <c r="E45" s="67" t="s">
        <v>64</v>
      </c>
      <c r="G45" s="12"/>
      <c r="K45" s="45"/>
    </row>
    <row r="46" spans="3:15" ht="15.75" x14ac:dyDescent="0.25">
      <c r="C46" s="71"/>
      <c r="G46" s="12"/>
      <c r="K46" s="45"/>
    </row>
    <row r="47" spans="3:15" ht="18" customHeight="1" x14ac:dyDescent="0.25">
      <c r="C47" s="119" t="s">
        <v>93</v>
      </c>
      <c r="D47" s="119"/>
      <c r="E47" s="119"/>
      <c r="F47" s="1"/>
      <c r="G47" s="12"/>
      <c r="K47" s="45"/>
    </row>
    <row r="48" spans="3:15" ht="16.5" x14ac:dyDescent="0.25">
      <c r="K48" s="44"/>
    </row>
    <row r="49" spans="3:11" ht="16.5" x14ac:dyDescent="0.25">
      <c r="K49" s="44"/>
    </row>
    <row r="50" spans="3:11" ht="22.5" customHeight="1" x14ac:dyDescent="0.25">
      <c r="F50" s="54"/>
      <c r="G50" s="54"/>
      <c r="K50" s="44"/>
    </row>
    <row r="51" spans="3:11" ht="16.5" x14ac:dyDescent="0.25">
      <c r="F51" s="55"/>
      <c r="G51" s="55"/>
      <c r="K51" s="44"/>
    </row>
    <row r="52" spans="3:11" ht="16.5" x14ac:dyDescent="0.25">
      <c r="F52" s="55"/>
      <c r="G52" s="55"/>
      <c r="K52" s="44"/>
    </row>
    <row r="53" spans="3:11" ht="30" customHeight="1" x14ac:dyDescent="0.25">
      <c r="F53" s="55"/>
      <c r="G53" s="55"/>
      <c r="K53" s="44"/>
    </row>
    <row r="54" spans="3:11" ht="30" customHeight="1" x14ac:dyDescent="0.25">
      <c r="F54" s="55"/>
      <c r="G54" s="55"/>
      <c r="K54" s="45"/>
    </row>
    <row r="55" spans="3:11" ht="30" customHeight="1" x14ac:dyDescent="0.25">
      <c r="F55" s="55"/>
      <c r="G55" s="55"/>
      <c r="K55" s="45"/>
    </row>
    <row r="56" spans="3:11" ht="51" customHeight="1" x14ac:dyDescent="0.25">
      <c r="F56" s="55"/>
      <c r="G56" s="55"/>
      <c r="K56" s="45"/>
    </row>
    <row r="57" spans="3:11" ht="30" customHeight="1" x14ac:dyDescent="0.25">
      <c r="F57" s="55"/>
      <c r="G57" s="55"/>
      <c r="K57" s="45"/>
    </row>
    <row r="58" spans="3:11" ht="30" customHeight="1" x14ac:dyDescent="0.25">
      <c r="F58" s="55"/>
      <c r="G58" s="55"/>
      <c r="K58" s="45"/>
    </row>
    <row r="59" spans="3:11" x14ac:dyDescent="0.25">
      <c r="F59" s="55"/>
      <c r="G59" s="55"/>
      <c r="K59" s="46"/>
    </row>
    <row r="60" spans="3:11" ht="18" customHeight="1" x14ac:dyDescent="0.25">
      <c r="C60" s="120" t="s">
        <v>94</v>
      </c>
      <c r="D60" s="120"/>
      <c r="E60" s="120"/>
      <c r="F60" s="55"/>
      <c r="G60" s="55"/>
      <c r="K60" s="47"/>
    </row>
    <row r="61" spans="3:11" ht="21" customHeight="1" x14ac:dyDescent="0.25">
      <c r="F61" s="55"/>
      <c r="G61" s="55"/>
      <c r="K61" s="48"/>
    </row>
    <row r="62" spans="3:11" ht="30" hidden="1" customHeight="1" x14ac:dyDescent="0.25">
      <c r="F62" s="55"/>
      <c r="G62" s="55"/>
      <c r="K62" s="44"/>
    </row>
    <row r="63" spans="3:11" ht="16.5" hidden="1" x14ac:dyDescent="0.25">
      <c r="F63" s="55"/>
      <c r="G63" s="55"/>
      <c r="K63" s="44"/>
    </row>
    <row r="64" spans="3:11" ht="30" hidden="1" customHeight="1" x14ac:dyDescent="0.25">
      <c r="F64" s="55"/>
      <c r="G64" s="55"/>
      <c r="K64" s="44"/>
    </row>
    <row r="65" spans="6:11" ht="30" hidden="1" customHeight="1" x14ac:dyDescent="0.25">
      <c r="F65" s="55"/>
      <c r="G65" s="55"/>
      <c r="K65" s="44"/>
    </row>
    <row r="66" spans="6:11" ht="30" hidden="1" customHeight="1" x14ac:dyDescent="0.25">
      <c r="F66" s="55"/>
      <c r="G66" s="55"/>
      <c r="K66" s="44"/>
    </row>
    <row r="67" spans="6:11" ht="52.5" hidden="1" customHeight="1" x14ac:dyDescent="0.25">
      <c r="F67" s="55"/>
      <c r="G67" s="55"/>
      <c r="K67" s="44"/>
    </row>
    <row r="68" spans="6:11" ht="30" hidden="1" customHeight="1" x14ac:dyDescent="0.25">
      <c r="F68" s="55"/>
      <c r="G68" s="55"/>
      <c r="K68" s="44"/>
    </row>
    <row r="69" spans="6:11" ht="30" hidden="1" customHeight="1" x14ac:dyDescent="0.25">
      <c r="F69" s="55"/>
      <c r="G69" s="55"/>
      <c r="K69" s="44"/>
    </row>
    <row r="70" spans="6:11" ht="30" hidden="1" customHeight="1" x14ac:dyDescent="0.25">
      <c r="F70" s="55"/>
      <c r="G70" s="55"/>
      <c r="K70" s="44"/>
    </row>
    <row r="71" spans="6:11" ht="48.75" hidden="1" customHeight="1" x14ac:dyDescent="0.25">
      <c r="F71" s="55"/>
      <c r="G71" s="55"/>
      <c r="K71" s="44"/>
    </row>
    <row r="72" spans="6:11" ht="30" hidden="1" customHeight="1" x14ac:dyDescent="0.25">
      <c r="F72" s="55"/>
      <c r="G72" s="55"/>
      <c r="K72" s="44"/>
    </row>
    <row r="73" spans="6:11" ht="30" hidden="1" customHeight="1" x14ac:dyDescent="0.25">
      <c r="F73" s="55"/>
      <c r="G73" s="55"/>
      <c r="K73" s="44"/>
    </row>
    <row r="74" spans="6:11" ht="30" hidden="1" customHeight="1" x14ac:dyDescent="0.25">
      <c r="F74" s="55"/>
      <c r="G74" s="55"/>
      <c r="K74" s="44"/>
    </row>
    <row r="75" spans="6:11" ht="50.25" hidden="1" customHeight="1" x14ac:dyDescent="0.25">
      <c r="F75" s="55"/>
      <c r="G75" s="55"/>
      <c r="K75" s="44"/>
    </row>
    <row r="76" spans="6:11" ht="30" hidden="1" customHeight="1" x14ac:dyDescent="0.25">
      <c r="F76" s="55"/>
      <c r="G76" s="55"/>
      <c r="K76" s="44"/>
    </row>
    <row r="77" spans="6:11" ht="30" hidden="1" customHeight="1" x14ac:dyDescent="0.25">
      <c r="F77" s="55"/>
      <c r="G77" s="55"/>
      <c r="K77" s="44"/>
    </row>
    <row r="78" spans="6:11" ht="30" hidden="1" customHeight="1" x14ac:dyDescent="0.25">
      <c r="F78" s="55"/>
      <c r="G78" s="55"/>
      <c r="K78" s="44"/>
    </row>
    <row r="79" spans="6:11" ht="51.75" hidden="1" customHeight="1" x14ac:dyDescent="0.25">
      <c r="F79" s="55"/>
      <c r="G79" s="55"/>
      <c r="K79" s="44"/>
    </row>
    <row r="80" spans="6:11" ht="30" hidden="1" customHeight="1" x14ac:dyDescent="0.25">
      <c r="F80" s="55"/>
      <c r="G80" s="55"/>
      <c r="K80" s="44"/>
    </row>
    <row r="81" spans="3:11" ht="30" hidden="1" customHeight="1" x14ac:dyDescent="0.25">
      <c r="F81" s="55"/>
      <c r="G81" s="55"/>
      <c r="K81" s="44"/>
    </row>
    <row r="82" spans="3:11" ht="30" hidden="1" customHeight="1" x14ac:dyDescent="0.25">
      <c r="F82" s="55"/>
      <c r="G82" s="55"/>
      <c r="K82" s="44"/>
    </row>
    <row r="83" spans="3:11" ht="48.75" hidden="1" customHeight="1" x14ac:dyDescent="0.25">
      <c r="F83" s="55"/>
      <c r="G83" s="55"/>
      <c r="K83" s="44"/>
    </row>
    <row r="84" spans="3:11" ht="30" hidden="1" customHeight="1" x14ac:dyDescent="0.25">
      <c r="F84" s="55"/>
      <c r="G84" s="55"/>
      <c r="K84" s="44"/>
    </row>
    <row r="85" spans="3:11" ht="30" hidden="1" customHeight="1" x14ac:dyDescent="0.25">
      <c r="F85" s="55"/>
      <c r="G85" s="55"/>
      <c r="K85" s="44"/>
    </row>
    <row r="86" spans="3:11" ht="30" hidden="1" customHeight="1" x14ac:dyDescent="0.25">
      <c r="F86" s="55"/>
      <c r="G86" s="55"/>
      <c r="K86" s="44"/>
    </row>
    <row r="87" spans="3:11" ht="16.5" hidden="1" customHeight="1" x14ac:dyDescent="0.25">
      <c r="C87" s="74"/>
      <c r="D87" s="75"/>
      <c r="E87" s="75"/>
      <c r="F87" s="1"/>
      <c r="G87" s="1"/>
      <c r="K87" s="44"/>
    </row>
    <row r="88" spans="3:11" ht="16.5" hidden="1" x14ac:dyDescent="0.25">
      <c r="C88" s="74"/>
      <c r="D88" s="75"/>
      <c r="E88" s="75"/>
      <c r="F88" s="1"/>
      <c r="G88" s="1"/>
      <c r="K88" s="44"/>
    </row>
    <row r="89" spans="3:11" ht="16.5" hidden="1" x14ac:dyDescent="0.25">
      <c r="C89" s="53"/>
      <c r="K89" s="44"/>
    </row>
    <row r="90" spans="3:11" ht="31.5" hidden="1" customHeight="1" x14ac:dyDescent="0.25">
      <c r="K90" s="44"/>
    </row>
    <row r="91" spans="3:11" ht="16.5" hidden="1" x14ac:dyDescent="0.25">
      <c r="K91" s="44"/>
    </row>
    <row r="92" spans="3:11" ht="31.5" hidden="1" customHeight="1" x14ac:dyDescent="0.25">
      <c r="C92" s="53"/>
      <c r="K92" s="44"/>
    </row>
    <row r="93" spans="3:11" ht="16.5" hidden="1" x14ac:dyDescent="0.25">
      <c r="C93" s="53"/>
      <c r="K93" s="44"/>
    </row>
    <row r="94" spans="3:11" ht="31.5" hidden="1" customHeight="1" x14ac:dyDescent="0.25">
      <c r="C94" s="53"/>
      <c r="K94" s="44"/>
    </row>
    <row r="95" spans="3:11" hidden="1" x14ac:dyDescent="0.25">
      <c r="C95" s="53"/>
      <c r="K95" s="46"/>
    </row>
    <row r="96" spans="3:11" hidden="1" x14ac:dyDescent="0.25">
      <c r="C96" s="53"/>
      <c r="K96" s="46"/>
    </row>
    <row r="97" spans="3:11" ht="15.75" hidden="1" customHeight="1" x14ac:dyDescent="0.25">
      <c r="C97" s="53"/>
      <c r="K97" s="47"/>
    </row>
    <row r="98" spans="3:11" ht="18.75" hidden="1" customHeight="1" x14ac:dyDescent="0.25">
      <c r="C98" s="53"/>
      <c r="K98" s="48"/>
    </row>
    <row r="99" spans="3:11" ht="16.5" hidden="1" customHeight="1" x14ac:dyDescent="0.25">
      <c r="C99" s="53"/>
      <c r="K99" s="44"/>
    </row>
    <row r="100" spans="3:11" ht="16.5" hidden="1" customHeight="1" x14ac:dyDescent="0.25">
      <c r="C100" s="53"/>
      <c r="K100" s="44"/>
    </row>
    <row r="101" spans="3:11" ht="16.5" hidden="1" customHeight="1" x14ac:dyDescent="0.25">
      <c r="C101" s="53"/>
      <c r="K101" s="44"/>
    </row>
    <row r="102" spans="3:11" ht="16.5" hidden="1" x14ac:dyDescent="0.25">
      <c r="C102" s="53"/>
      <c r="K102" s="44"/>
    </row>
    <row r="103" spans="3:11" ht="16.5" hidden="1" x14ac:dyDescent="0.25">
      <c r="C103" s="53"/>
      <c r="K103" s="44"/>
    </row>
    <row r="104" spans="3:11" ht="16.5" hidden="1" x14ac:dyDescent="0.25">
      <c r="C104" s="53"/>
      <c r="K104" s="44"/>
    </row>
    <row r="105" spans="3:11" hidden="1" x14ac:dyDescent="0.25">
      <c r="C105" s="53"/>
      <c r="K105" s="49"/>
    </row>
    <row r="106" spans="3:11" ht="33" hidden="1" customHeight="1" x14ac:dyDescent="0.25">
      <c r="C106" s="53"/>
      <c r="K106" s="44"/>
    </row>
    <row r="107" spans="3:11" ht="16.5" hidden="1" x14ac:dyDescent="0.25">
      <c r="C107" s="53"/>
      <c r="K107" s="44"/>
    </row>
    <row r="108" spans="3:11" ht="16.5" hidden="1" customHeight="1" x14ac:dyDescent="0.25">
      <c r="C108" s="53"/>
      <c r="K108" s="44"/>
    </row>
    <row r="109" spans="3:11" ht="31.5" hidden="1" customHeight="1" x14ac:dyDescent="0.25">
      <c r="C109" s="53"/>
      <c r="K109" s="44"/>
    </row>
    <row r="110" spans="3:11" ht="16.5" hidden="1" x14ac:dyDescent="0.25">
      <c r="C110" s="53"/>
      <c r="K110" s="44"/>
    </row>
    <row r="111" spans="3:11" ht="33" hidden="1" customHeight="1" x14ac:dyDescent="0.25">
      <c r="C111" s="53"/>
      <c r="K111" s="44"/>
    </row>
    <row r="112" spans="3:11" ht="16.5" hidden="1" x14ac:dyDescent="0.25">
      <c r="C112" s="53"/>
      <c r="K112" s="44"/>
    </row>
    <row r="113" spans="3:11" ht="31.5" hidden="1" customHeight="1" x14ac:dyDescent="0.25">
      <c r="C113" s="53"/>
      <c r="K113" s="44"/>
    </row>
    <row r="114" spans="3:11" ht="16.5" hidden="1" x14ac:dyDescent="0.25">
      <c r="C114" s="53"/>
      <c r="K114" s="44"/>
    </row>
    <row r="115" spans="3:11" ht="16.5" hidden="1" x14ac:dyDescent="0.25">
      <c r="C115" s="53"/>
      <c r="K115" s="44"/>
    </row>
    <row r="116" spans="3:11" ht="16.5" hidden="1" customHeight="1" x14ac:dyDescent="0.25">
      <c r="C116" s="53"/>
      <c r="K116" s="44"/>
    </row>
    <row r="117" spans="3:11" ht="16.5" hidden="1" customHeight="1" x14ac:dyDescent="0.25">
      <c r="C117" s="53"/>
      <c r="K117" s="44"/>
    </row>
    <row r="118" spans="3:11" ht="16.5" hidden="1" customHeight="1" x14ac:dyDescent="0.25">
      <c r="C118" s="53"/>
      <c r="K118" s="44"/>
    </row>
    <row r="119" spans="3:11" ht="16.5" hidden="1" customHeight="1" x14ac:dyDescent="0.25">
      <c r="C119" s="53"/>
      <c r="K119" s="44"/>
    </row>
    <row r="120" spans="3:11" ht="16.5" hidden="1" customHeight="1" x14ac:dyDescent="0.25">
      <c r="C120" s="53"/>
      <c r="K120" s="44"/>
    </row>
    <row r="121" spans="3:11" ht="16.5" hidden="1" customHeight="1" x14ac:dyDescent="0.25">
      <c r="C121" s="53"/>
      <c r="K121" s="44"/>
    </row>
    <row r="122" spans="3:11" ht="16.5" hidden="1" customHeight="1" x14ac:dyDescent="0.25">
      <c r="C122" s="53"/>
      <c r="K122" s="44"/>
    </row>
    <row r="123" spans="3:11" ht="16.5" hidden="1" x14ac:dyDescent="0.25">
      <c r="C123" s="53"/>
      <c r="K123" s="44"/>
    </row>
    <row r="124" spans="3:11" ht="16.5" hidden="1" x14ac:dyDescent="0.25">
      <c r="C124" s="53"/>
      <c r="K124" s="44"/>
    </row>
    <row r="125" spans="3:11" ht="16.5" hidden="1" x14ac:dyDescent="0.25">
      <c r="C125" s="53"/>
      <c r="K125" s="44"/>
    </row>
    <row r="126" spans="3:11" ht="16.5" hidden="1" x14ac:dyDescent="0.25">
      <c r="C126" s="53"/>
      <c r="K126" s="44"/>
    </row>
    <row r="127" spans="3:11" ht="16.5" hidden="1" x14ac:dyDescent="0.25">
      <c r="C127" s="53"/>
      <c r="K127" s="44"/>
    </row>
    <row r="128" spans="3:11" ht="16.5" hidden="1" x14ac:dyDescent="0.25">
      <c r="C128" s="53"/>
      <c r="K128" s="44"/>
    </row>
    <row r="129" spans="3:11" ht="16.5" hidden="1" x14ac:dyDescent="0.25">
      <c r="C129" s="53"/>
      <c r="K129" s="44"/>
    </row>
    <row r="130" spans="3:11" ht="16.5" hidden="1" x14ac:dyDescent="0.25">
      <c r="C130" s="53"/>
      <c r="K130" s="44"/>
    </row>
    <row r="131" spans="3:11" ht="16.5" hidden="1" x14ac:dyDescent="0.25">
      <c r="C131" s="53"/>
      <c r="K131" s="44"/>
    </row>
    <row r="132" spans="3:11" ht="16.5" hidden="1" x14ac:dyDescent="0.25">
      <c r="C132" s="53"/>
      <c r="K132" s="44"/>
    </row>
    <row r="133" spans="3:11" ht="16.5" hidden="1" x14ac:dyDescent="0.25">
      <c r="C133" s="53"/>
      <c r="K133" s="44"/>
    </row>
    <row r="134" spans="3:11" ht="16.5" hidden="1" x14ac:dyDescent="0.25">
      <c r="C134" s="53"/>
      <c r="K134" s="44"/>
    </row>
    <row r="135" spans="3:11" ht="16.5" hidden="1" x14ac:dyDescent="0.25">
      <c r="C135" s="53"/>
      <c r="K135" s="44"/>
    </row>
    <row r="136" spans="3:11" ht="16.5" hidden="1" x14ac:dyDescent="0.25">
      <c r="C136" s="53"/>
      <c r="K136" s="44"/>
    </row>
    <row r="137" spans="3:11" ht="16.5" hidden="1" x14ac:dyDescent="0.25">
      <c r="C137" s="53"/>
      <c r="K137" s="44"/>
    </row>
    <row r="138" spans="3:11" ht="16.5" hidden="1" x14ac:dyDescent="0.25">
      <c r="C138" s="53"/>
      <c r="K138" s="44"/>
    </row>
    <row r="139" spans="3:11" ht="16.5" hidden="1" x14ac:dyDescent="0.25">
      <c r="C139" s="53"/>
      <c r="K139" s="44"/>
    </row>
    <row r="140" spans="3:11" ht="16.5" hidden="1" x14ac:dyDescent="0.25">
      <c r="C140" s="53"/>
      <c r="K140" s="44"/>
    </row>
    <row r="141" spans="3:11" ht="16.5" hidden="1" x14ac:dyDescent="0.25">
      <c r="C141" s="53"/>
      <c r="K141" s="44"/>
    </row>
    <row r="142" spans="3:11" ht="16.5" hidden="1" x14ac:dyDescent="0.25">
      <c r="C142" s="53"/>
      <c r="K142" s="44"/>
    </row>
    <row r="143" spans="3:11" ht="16.5" hidden="1" x14ac:dyDescent="0.25">
      <c r="C143" s="53"/>
      <c r="K143" s="44"/>
    </row>
    <row r="144" spans="3:11" ht="16.5" hidden="1" x14ac:dyDescent="0.25">
      <c r="C144" s="53"/>
      <c r="K144" s="44"/>
    </row>
    <row r="145" spans="3:11" ht="16.5" hidden="1" x14ac:dyDescent="0.25">
      <c r="C145" s="53"/>
      <c r="K145" s="44"/>
    </row>
    <row r="146" spans="3:11" ht="16.5" hidden="1" x14ac:dyDescent="0.25">
      <c r="C146" s="53"/>
      <c r="K146" s="44"/>
    </row>
    <row r="147" spans="3:11" ht="16.5" hidden="1" x14ac:dyDescent="0.25">
      <c r="C147" s="53"/>
      <c r="K147" s="44"/>
    </row>
    <row r="148" spans="3:11" ht="16.5" hidden="1" x14ac:dyDescent="0.25">
      <c r="C148" s="53"/>
      <c r="K148" s="44"/>
    </row>
    <row r="149" spans="3:11" ht="16.5" hidden="1" x14ac:dyDescent="0.25">
      <c r="C149" s="53"/>
      <c r="K149" s="50"/>
    </row>
    <row r="150" spans="3:11" ht="16.5" hidden="1" x14ac:dyDescent="0.25">
      <c r="C150" s="53"/>
      <c r="K150" s="44"/>
    </row>
    <row r="151" spans="3:11" ht="16.5" hidden="1" x14ac:dyDescent="0.25">
      <c r="C151" s="53"/>
      <c r="K151" s="44"/>
    </row>
    <row r="152" spans="3:11" ht="16.5" hidden="1" x14ac:dyDescent="0.25">
      <c r="C152" s="53"/>
      <c r="K152" s="44"/>
    </row>
    <row r="153" spans="3:11" ht="16.5" hidden="1" x14ac:dyDescent="0.25">
      <c r="C153" s="53"/>
      <c r="K153" s="44"/>
    </row>
    <row r="154" spans="3:11" ht="16.5" hidden="1" x14ac:dyDescent="0.25">
      <c r="C154" s="53"/>
      <c r="K154" s="44"/>
    </row>
    <row r="155" spans="3:11" ht="16.5" hidden="1" x14ac:dyDescent="0.25">
      <c r="C155" s="53"/>
      <c r="K155" s="50"/>
    </row>
    <row r="156" spans="3:11" ht="16.5" hidden="1" x14ac:dyDescent="0.25">
      <c r="C156" s="53"/>
      <c r="K156" s="44"/>
    </row>
    <row r="157" spans="3:11" ht="16.5" hidden="1" x14ac:dyDescent="0.25">
      <c r="C157" s="53"/>
      <c r="K157" s="44"/>
    </row>
    <row r="158" spans="3:11" ht="16.5" hidden="1" x14ac:dyDescent="0.25">
      <c r="C158" s="53"/>
      <c r="K158" s="44"/>
    </row>
    <row r="159" spans="3:11" ht="16.5" hidden="1" x14ac:dyDescent="0.25">
      <c r="C159" s="53"/>
      <c r="K159" s="50"/>
    </row>
    <row r="160" spans="3:11" ht="16.5" hidden="1" x14ac:dyDescent="0.25">
      <c r="C160" s="53"/>
      <c r="K160" s="44"/>
    </row>
    <row r="161" spans="3:11" ht="16.5" hidden="1" x14ac:dyDescent="0.25">
      <c r="C161" s="53"/>
      <c r="K161" s="44"/>
    </row>
    <row r="162" spans="3:11" ht="16.5" hidden="1" x14ac:dyDescent="0.25">
      <c r="C162" s="76"/>
      <c r="K162" s="44"/>
    </row>
    <row r="163" spans="3:11" ht="16.5" hidden="1" x14ac:dyDescent="0.25">
      <c r="C163" s="53"/>
      <c r="K163" s="44"/>
    </row>
    <row r="164" spans="3:11" ht="16.5" hidden="1" x14ac:dyDescent="0.25">
      <c r="C164" s="53"/>
      <c r="K164" s="44"/>
    </row>
    <row r="165" spans="3:11" ht="16.5" hidden="1" x14ac:dyDescent="0.25">
      <c r="C165" s="53"/>
      <c r="K165" s="50"/>
    </row>
    <row r="166" spans="3:11" ht="16.5" hidden="1" x14ac:dyDescent="0.25">
      <c r="C166" s="53"/>
      <c r="K166" s="44"/>
    </row>
    <row r="167" spans="3:11" ht="16.5" hidden="1" x14ac:dyDescent="0.25">
      <c r="C167" s="53"/>
      <c r="K167" s="44"/>
    </row>
    <row r="168" spans="3:11" ht="16.5" hidden="1" x14ac:dyDescent="0.25">
      <c r="C168" s="53"/>
      <c r="K168" s="44"/>
    </row>
    <row r="169" spans="3:11" ht="16.5" hidden="1" x14ac:dyDescent="0.25">
      <c r="C169" s="53"/>
      <c r="K169" s="44"/>
    </row>
    <row r="170" spans="3:11" ht="16.5" hidden="1" x14ac:dyDescent="0.25">
      <c r="C170" s="53"/>
      <c r="K170" s="50"/>
    </row>
    <row r="171" spans="3:11" ht="16.5" hidden="1" x14ac:dyDescent="0.25">
      <c r="C171" s="53"/>
      <c r="K171" s="44"/>
    </row>
    <row r="172" spans="3:11" ht="16.5" hidden="1" x14ac:dyDescent="0.25">
      <c r="C172" s="53"/>
      <c r="K172" s="44"/>
    </row>
    <row r="173" spans="3:11" ht="16.5" hidden="1" x14ac:dyDescent="0.25">
      <c r="C173" s="53"/>
      <c r="K173" s="44"/>
    </row>
    <row r="174" spans="3:11" ht="16.5" hidden="1" x14ac:dyDescent="0.25">
      <c r="C174" s="53"/>
      <c r="K174" s="44"/>
    </row>
    <row r="175" spans="3:11" ht="16.5" hidden="1" x14ac:dyDescent="0.25">
      <c r="C175" s="53"/>
      <c r="K175" s="44"/>
    </row>
    <row r="176" spans="3:11" ht="16.5" hidden="1" x14ac:dyDescent="0.25">
      <c r="C176" s="53"/>
      <c r="K176" s="50"/>
    </row>
    <row r="177" spans="3:11" ht="16.5" hidden="1" x14ac:dyDescent="0.25">
      <c r="C177" s="53"/>
      <c r="K177" s="44"/>
    </row>
    <row r="178" spans="3:11" ht="16.5" hidden="1" x14ac:dyDescent="0.25">
      <c r="C178" s="53"/>
      <c r="K178" s="44"/>
    </row>
    <row r="179" spans="3:11" ht="16.5" hidden="1" x14ac:dyDescent="0.25">
      <c r="C179" s="53"/>
      <c r="K179" s="44"/>
    </row>
    <row r="180" spans="3:11" ht="16.5" hidden="1" x14ac:dyDescent="0.25">
      <c r="C180" s="53"/>
      <c r="K180" s="44"/>
    </row>
    <row r="181" spans="3:11" hidden="1" x14ac:dyDescent="0.25">
      <c r="C181" s="53"/>
      <c r="K181" s="49"/>
    </row>
    <row r="182" spans="3:11" ht="16.5" hidden="1" x14ac:dyDescent="0.25">
      <c r="C182" s="53"/>
      <c r="K182" s="44"/>
    </row>
    <row r="183" spans="3:11" ht="16.5" hidden="1" x14ac:dyDescent="0.25">
      <c r="C183" s="53"/>
      <c r="K183" s="44"/>
    </row>
    <row r="184" spans="3:11" ht="16.5" hidden="1" x14ac:dyDescent="0.25">
      <c r="C184" s="53"/>
      <c r="K184" s="44"/>
    </row>
    <row r="185" spans="3:11" ht="16.5" hidden="1" x14ac:dyDescent="0.25">
      <c r="C185" s="53"/>
      <c r="K185" s="44"/>
    </row>
    <row r="186" spans="3:11" ht="16.5" hidden="1" x14ac:dyDescent="0.25">
      <c r="C186" s="53"/>
      <c r="K186" s="44"/>
    </row>
    <row r="187" spans="3:11" ht="16.5" hidden="1" x14ac:dyDescent="0.25">
      <c r="C187" s="53"/>
      <c r="K187" s="44"/>
    </row>
    <row r="188" spans="3:11" ht="16.5" hidden="1" x14ac:dyDescent="0.25">
      <c r="C188" s="53"/>
      <c r="K188" s="44"/>
    </row>
    <row r="189" spans="3:11" ht="16.5" hidden="1" x14ac:dyDescent="0.25">
      <c r="C189" s="53"/>
      <c r="K189" s="44"/>
    </row>
    <row r="190" spans="3:11" ht="16.5" hidden="1" x14ac:dyDescent="0.25">
      <c r="C190" s="53"/>
      <c r="K190" s="44"/>
    </row>
    <row r="191" spans="3:11" ht="16.5" hidden="1" x14ac:dyDescent="0.25">
      <c r="C191" s="53"/>
      <c r="K191" s="44"/>
    </row>
    <row r="192" spans="3:11" ht="16.5" hidden="1" x14ac:dyDescent="0.25">
      <c r="C192" s="53"/>
      <c r="K192" s="44"/>
    </row>
    <row r="193" spans="3:11" ht="16.5" hidden="1" x14ac:dyDescent="0.25">
      <c r="C193" s="53"/>
      <c r="K193" s="44"/>
    </row>
    <row r="194" spans="3:11" ht="16.5" hidden="1" x14ac:dyDescent="0.25">
      <c r="C194" s="53"/>
      <c r="K194" s="44"/>
    </row>
    <row r="195" spans="3:11" ht="16.5" hidden="1" x14ac:dyDescent="0.25">
      <c r="C195" s="53"/>
      <c r="K195" s="51"/>
    </row>
    <row r="196" spans="3:11" ht="16.5" hidden="1" x14ac:dyDescent="0.25">
      <c r="K196" s="44"/>
    </row>
    <row r="197" spans="3:11" ht="16.5" hidden="1" x14ac:dyDescent="0.25">
      <c r="K197" s="44"/>
    </row>
    <row r="198" spans="3:11" ht="16.5" hidden="1" x14ac:dyDescent="0.25">
      <c r="K198" s="44"/>
    </row>
    <row r="199" spans="3:11" ht="16.5" hidden="1" x14ac:dyDescent="0.25">
      <c r="K199" s="44"/>
    </row>
    <row r="200" spans="3:11" ht="16.5" hidden="1" x14ac:dyDescent="0.25">
      <c r="K200" s="44"/>
    </row>
    <row r="201" spans="3:11" ht="16.5" hidden="1" x14ac:dyDescent="0.25">
      <c r="K201" s="44"/>
    </row>
    <row r="202" spans="3:11" ht="16.5" hidden="1" x14ac:dyDescent="0.25">
      <c r="K202" s="44"/>
    </row>
    <row r="203" spans="3:11" ht="16.5" hidden="1" x14ac:dyDescent="0.25">
      <c r="K203" s="44"/>
    </row>
    <row r="204" spans="3:11" ht="16.5" hidden="1" x14ac:dyDescent="0.25">
      <c r="K204" s="44"/>
    </row>
    <row r="205" spans="3:11" ht="16.5" hidden="1" x14ac:dyDescent="0.25">
      <c r="K205" s="44"/>
    </row>
    <row r="206" spans="3:11" ht="16.5" hidden="1" x14ac:dyDescent="0.25">
      <c r="K206" s="44"/>
    </row>
    <row r="207" spans="3:11" ht="16.5" hidden="1" x14ac:dyDescent="0.25">
      <c r="K207" s="44"/>
    </row>
    <row r="208" spans="3:11" ht="16.5" hidden="1" x14ac:dyDescent="0.25">
      <c r="K208" s="44"/>
    </row>
    <row r="209" spans="11:11" ht="16.5" hidden="1" x14ac:dyDescent="0.25">
      <c r="K209" s="44"/>
    </row>
    <row r="210" spans="11:11" ht="16.5" hidden="1" x14ac:dyDescent="0.25">
      <c r="K210" s="44"/>
    </row>
    <row r="211" spans="11:11" ht="16.5" hidden="1" x14ac:dyDescent="0.25">
      <c r="K211" s="44"/>
    </row>
    <row r="212" spans="11:11" ht="16.5" hidden="1" x14ac:dyDescent="0.25">
      <c r="K212" s="44"/>
    </row>
    <row r="213" spans="11:11" ht="16.5" hidden="1" x14ac:dyDescent="0.25">
      <c r="K213" s="44"/>
    </row>
    <row r="214" spans="11:11" ht="16.5" hidden="1" x14ac:dyDescent="0.25">
      <c r="K214" s="44"/>
    </row>
    <row r="215" spans="11:11" ht="16.5" hidden="1" x14ac:dyDescent="0.25">
      <c r="K215" s="44"/>
    </row>
    <row r="216" spans="11:11" ht="16.5" hidden="1" x14ac:dyDescent="0.25">
      <c r="K216" s="44"/>
    </row>
    <row r="217" spans="11:11" hidden="1" x14ac:dyDescent="0.25">
      <c r="K217" s="46"/>
    </row>
    <row r="218" spans="11:11" hidden="1" x14ac:dyDescent="0.25">
      <c r="K218" s="46"/>
    </row>
    <row r="219" spans="11:11" hidden="1" x14ac:dyDescent="0.25">
      <c r="K219" s="47"/>
    </row>
    <row r="220" spans="11:11" ht="16.5" hidden="1" x14ac:dyDescent="0.25">
      <c r="K220" s="44"/>
    </row>
    <row r="221" spans="11:11" ht="16.5" hidden="1" x14ac:dyDescent="0.25">
      <c r="K221" s="44"/>
    </row>
    <row r="222" spans="11:11" ht="16.5" hidden="1" x14ac:dyDescent="0.25">
      <c r="K222" s="44"/>
    </row>
    <row r="223" spans="11:11" ht="16.5" hidden="1" x14ac:dyDescent="0.25">
      <c r="K223" s="44"/>
    </row>
    <row r="224" spans="11:11" ht="16.5" hidden="1" x14ac:dyDescent="0.25">
      <c r="K224" s="44"/>
    </row>
    <row r="225" spans="11:11" ht="16.5" hidden="1" x14ac:dyDescent="0.25">
      <c r="K225" s="44"/>
    </row>
    <row r="226" spans="11:11" ht="16.5" hidden="1" x14ac:dyDescent="0.25">
      <c r="K226" s="44"/>
    </row>
    <row r="227" spans="11:11" ht="16.5" hidden="1" x14ac:dyDescent="0.25">
      <c r="K227" s="44"/>
    </row>
    <row r="228" spans="11:11" ht="16.5" hidden="1" x14ac:dyDescent="0.25">
      <c r="K228" s="44"/>
    </row>
    <row r="229" spans="11:11" ht="16.5" hidden="1" x14ac:dyDescent="0.25">
      <c r="K229" s="44"/>
    </row>
    <row r="230" spans="11:11" ht="16.5" hidden="1" x14ac:dyDescent="0.25">
      <c r="K230" s="44"/>
    </row>
    <row r="231" spans="11:11" ht="16.5" hidden="1" x14ac:dyDescent="0.25">
      <c r="K231" s="44"/>
    </row>
    <row r="232" spans="11:11" ht="16.5" hidden="1" x14ac:dyDescent="0.25">
      <c r="K232" s="44"/>
    </row>
    <row r="233" spans="11:11" ht="16.5" hidden="1" x14ac:dyDescent="0.25">
      <c r="K233" s="44"/>
    </row>
    <row r="234" spans="11:11" ht="16.5" hidden="1" x14ac:dyDescent="0.25">
      <c r="K234" s="44"/>
    </row>
    <row r="235" spans="11:11" ht="16.5" hidden="1" x14ac:dyDescent="0.25">
      <c r="K235" s="44"/>
    </row>
    <row r="236" spans="11:11" ht="16.5" hidden="1" x14ac:dyDescent="0.25">
      <c r="K236" s="44"/>
    </row>
    <row r="237" spans="11:11" ht="16.5" hidden="1" x14ac:dyDescent="0.25">
      <c r="K237" s="44"/>
    </row>
    <row r="238" spans="11:11" ht="16.5" hidden="1" x14ac:dyDescent="0.25">
      <c r="K238" s="44"/>
    </row>
    <row r="239" spans="11:11" ht="16.5" hidden="1" x14ac:dyDescent="0.25">
      <c r="K239" s="44"/>
    </row>
    <row r="240" spans="11:11" ht="16.5" hidden="1" x14ac:dyDescent="0.25">
      <c r="K240" s="44"/>
    </row>
    <row r="241" spans="11:11" ht="16.5" hidden="1" x14ac:dyDescent="0.25">
      <c r="K241" s="44"/>
    </row>
    <row r="242" spans="11:11" ht="16.5" hidden="1" x14ac:dyDescent="0.25">
      <c r="K242" s="44"/>
    </row>
    <row r="243" spans="11:11" ht="16.5" hidden="1" x14ac:dyDescent="0.25">
      <c r="K243" s="44"/>
    </row>
    <row r="244" spans="11:11" ht="16.5" hidden="1" x14ac:dyDescent="0.25">
      <c r="K244" s="44"/>
    </row>
    <row r="245" spans="11:11" ht="16.5" hidden="1" x14ac:dyDescent="0.25">
      <c r="K245" s="44"/>
    </row>
    <row r="246" spans="11:11" ht="16.5" hidden="1" x14ac:dyDescent="0.25">
      <c r="K246" s="44"/>
    </row>
    <row r="247" spans="11:11" ht="16.5" hidden="1" x14ac:dyDescent="0.25">
      <c r="K247" s="44"/>
    </row>
    <row r="248" spans="11:11" ht="16.5" hidden="1" x14ac:dyDescent="0.25">
      <c r="K248" s="44"/>
    </row>
    <row r="249" spans="11:11" ht="16.5" hidden="1" x14ac:dyDescent="0.25">
      <c r="K249" s="44"/>
    </row>
    <row r="250" spans="11:11" ht="16.5" hidden="1" x14ac:dyDescent="0.25">
      <c r="K250" s="44"/>
    </row>
    <row r="251" spans="11:11" ht="16.5" hidden="1" x14ac:dyDescent="0.25">
      <c r="K251" s="44"/>
    </row>
    <row r="252" spans="11:11" ht="16.5" hidden="1" x14ac:dyDescent="0.25">
      <c r="K252" s="44"/>
    </row>
    <row r="253" spans="11:11" ht="16.5" hidden="1" x14ac:dyDescent="0.25">
      <c r="K253" s="44"/>
    </row>
    <row r="254" spans="11:11" ht="16.5" hidden="1" x14ac:dyDescent="0.25">
      <c r="K254" s="44"/>
    </row>
    <row r="255" spans="11:11" ht="16.5" hidden="1" x14ac:dyDescent="0.25">
      <c r="K255" s="44"/>
    </row>
    <row r="256" spans="11:11" ht="16.5" hidden="1" x14ac:dyDescent="0.25">
      <c r="K256" s="44"/>
    </row>
    <row r="257" spans="11:11" ht="16.5" hidden="1" x14ac:dyDescent="0.25">
      <c r="K257" s="44"/>
    </row>
    <row r="258" spans="11:11" ht="16.5" hidden="1" x14ac:dyDescent="0.25">
      <c r="K258" s="44"/>
    </row>
    <row r="259" spans="11:11" hidden="1" x14ac:dyDescent="0.25">
      <c r="K259" s="49"/>
    </row>
    <row r="260" spans="11:11" ht="16.5" hidden="1" x14ac:dyDescent="0.25">
      <c r="K260" s="44"/>
    </row>
    <row r="261" spans="11:11" ht="16.5" hidden="1" x14ac:dyDescent="0.25">
      <c r="K261" s="44"/>
    </row>
    <row r="262" spans="11:11" hidden="1" x14ac:dyDescent="0.25">
      <c r="K262" s="49"/>
    </row>
    <row r="263" spans="11:11" ht="16.5" hidden="1" x14ac:dyDescent="0.25">
      <c r="K263" s="44"/>
    </row>
    <row r="264" spans="11:11" ht="16.5" hidden="1" x14ac:dyDescent="0.25">
      <c r="K264" s="44"/>
    </row>
    <row r="265" spans="11:11" ht="16.5" hidden="1" x14ac:dyDescent="0.25">
      <c r="K265" s="44"/>
    </row>
    <row r="266" spans="11:11" ht="16.5" hidden="1" x14ac:dyDescent="0.25">
      <c r="K266" s="44"/>
    </row>
    <row r="267" spans="11:11" ht="16.5" hidden="1" x14ac:dyDescent="0.25">
      <c r="K267" s="44"/>
    </row>
    <row r="268" spans="11:11" ht="16.5" hidden="1" x14ac:dyDescent="0.25">
      <c r="K268" s="44"/>
    </row>
    <row r="269" spans="11:11" ht="16.5" hidden="1" x14ac:dyDescent="0.25">
      <c r="K269" s="44"/>
    </row>
    <row r="270" spans="11:11" ht="16.5" hidden="1" x14ac:dyDescent="0.25">
      <c r="K270" s="44"/>
    </row>
    <row r="271" spans="11:11" ht="16.5" hidden="1" x14ac:dyDescent="0.25">
      <c r="K271" s="44"/>
    </row>
    <row r="272" spans="11:11" ht="16.5" hidden="1" x14ac:dyDescent="0.25">
      <c r="K272" s="44"/>
    </row>
    <row r="273" spans="11:11" ht="16.5" hidden="1" x14ac:dyDescent="0.25">
      <c r="K273" s="44"/>
    </row>
    <row r="274" spans="11:11" ht="16.5" hidden="1" x14ac:dyDescent="0.25">
      <c r="K274" s="44"/>
    </row>
    <row r="275" spans="11:11" ht="16.5" hidden="1" x14ac:dyDescent="0.25">
      <c r="K275" s="44"/>
    </row>
    <row r="276" spans="11:11" ht="16.5" hidden="1" x14ac:dyDescent="0.25">
      <c r="K276" s="44"/>
    </row>
    <row r="277" spans="11:11" ht="16.5" hidden="1" x14ac:dyDescent="0.25">
      <c r="K277" s="44"/>
    </row>
    <row r="278" spans="11:11" ht="16.5" hidden="1" x14ac:dyDescent="0.25">
      <c r="K278" s="44"/>
    </row>
    <row r="279" spans="11:11" ht="16.5" hidden="1" x14ac:dyDescent="0.25">
      <c r="K279" s="44"/>
    </row>
    <row r="280" spans="11:11" ht="16.5" hidden="1" x14ac:dyDescent="0.25">
      <c r="K280" s="44"/>
    </row>
    <row r="281" spans="11:11" ht="16.5" hidden="1" x14ac:dyDescent="0.25">
      <c r="K281" s="44"/>
    </row>
    <row r="282" spans="11:11" ht="16.5" hidden="1" x14ac:dyDescent="0.25">
      <c r="K282" s="44"/>
    </row>
    <row r="283" spans="11:11" ht="16.5" hidden="1" x14ac:dyDescent="0.25">
      <c r="K283" s="44"/>
    </row>
    <row r="284" spans="11:11" ht="16.5" hidden="1" x14ac:dyDescent="0.25">
      <c r="K284" s="44"/>
    </row>
    <row r="285" spans="11:11" ht="16.5" hidden="1" x14ac:dyDescent="0.25">
      <c r="K285" s="44"/>
    </row>
    <row r="286" spans="11:11" ht="16.5" hidden="1" x14ac:dyDescent="0.25">
      <c r="K286" s="44"/>
    </row>
    <row r="287" spans="11:11" ht="16.5" hidden="1" x14ac:dyDescent="0.25">
      <c r="K287" s="44"/>
    </row>
    <row r="288" spans="11:11" ht="16.5" hidden="1" x14ac:dyDescent="0.25">
      <c r="K288" s="44"/>
    </row>
    <row r="289" spans="11:11" ht="16.5" hidden="1" x14ac:dyDescent="0.25">
      <c r="K289" s="44"/>
    </row>
    <row r="290" spans="11:11" ht="16.5" hidden="1" x14ac:dyDescent="0.25">
      <c r="K290" s="44"/>
    </row>
    <row r="291" spans="11:11" ht="16.5" hidden="1" x14ac:dyDescent="0.25">
      <c r="K291" s="44"/>
    </row>
    <row r="292" spans="11:11" ht="16.5" hidden="1" x14ac:dyDescent="0.25">
      <c r="K292" s="44"/>
    </row>
    <row r="293" spans="11:11" ht="16.5" hidden="1" x14ac:dyDescent="0.25">
      <c r="K293" s="44"/>
    </row>
    <row r="294" spans="11:11" ht="16.5" hidden="1" x14ac:dyDescent="0.25">
      <c r="K294" s="44"/>
    </row>
    <row r="295" spans="11:11" ht="16.5" hidden="1" x14ac:dyDescent="0.25">
      <c r="K295" s="44"/>
    </row>
    <row r="296" spans="11:11" ht="16.5" hidden="1" x14ac:dyDescent="0.25">
      <c r="K296" s="44"/>
    </row>
    <row r="297" spans="11:11" ht="16.5" hidden="1" x14ac:dyDescent="0.25">
      <c r="K297" s="44"/>
    </row>
    <row r="298" spans="11:11" ht="16.5" hidden="1" x14ac:dyDescent="0.25">
      <c r="K298" s="44"/>
    </row>
    <row r="299" spans="11:11" ht="16.5" hidden="1" x14ac:dyDescent="0.25">
      <c r="K299" s="44"/>
    </row>
    <row r="300" spans="11:11" ht="16.5" hidden="1" x14ac:dyDescent="0.25">
      <c r="K300" s="44"/>
    </row>
    <row r="301" spans="11:11" ht="16.5" hidden="1" x14ac:dyDescent="0.25">
      <c r="K301" s="44"/>
    </row>
    <row r="302" spans="11:11" ht="16.5" hidden="1" x14ac:dyDescent="0.25">
      <c r="K302" s="44"/>
    </row>
    <row r="303" spans="11:11" ht="16.5" hidden="1" x14ac:dyDescent="0.25">
      <c r="K303" s="44"/>
    </row>
    <row r="304" spans="11:11" ht="16.5" hidden="1" x14ac:dyDescent="0.25">
      <c r="K304" s="44"/>
    </row>
    <row r="305" spans="11:11" ht="16.5" hidden="1" x14ac:dyDescent="0.25">
      <c r="K305" s="44"/>
    </row>
    <row r="306" spans="11:11" ht="16.5" hidden="1" x14ac:dyDescent="0.25">
      <c r="K306" s="44"/>
    </row>
    <row r="307" spans="11:11" ht="16.5" hidden="1" x14ac:dyDescent="0.25">
      <c r="K307" s="44"/>
    </row>
    <row r="308" spans="11:11" ht="16.5" hidden="1" x14ac:dyDescent="0.25">
      <c r="K308" s="44"/>
    </row>
    <row r="309" spans="11:11" ht="16.5" hidden="1" x14ac:dyDescent="0.25">
      <c r="K309" s="44"/>
    </row>
    <row r="310" spans="11:11" ht="16.5" hidden="1" x14ac:dyDescent="0.25">
      <c r="K310" s="44"/>
    </row>
    <row r="311" spans="11:11" ht="16.5" hidden="1" x14ac:dyDescent="0.25">
      <c r="K311" s="44"/>
    </row>
    <row r="312" spans="11:11" ht="16.5" hidden="1" x14ac:dyDescent="0.25">
      <c r="K312" s="44"/>
    </row>
    <row r="313" spans="11:11" ht="16.5" hidden="1" x14ac:dyDescent="0.25">
      <c r="K313" s="44"/>
    </row>
    <row r="314" spans="11:11" ht="16.5" hidden="1" x14ac:dyDescent="0.25">
      <c r="K314" s="44"/>
    </row>
    <row r="315" spans="11:11" ht="16.5" hidden="1" x14ac:dyDescent="0.25">
      <c r="K315" s="44"/>
    </row>
    <row r="316" spans="11:11" ht="16.5" hidden="1" x14ac:dyDescent="0.25">
      <c r="K316" s="44"/>
    </row>
    <row r="317" spans="11:11" ht="16.5" hidden="1" x14ac:dyDescent="0.25">
      <c r="K317" s="44"/>
    </row>
    <row r="318" spans="11:11" ht="16.5" hidden="1" x14ac:dyDescent="0.25">
      <c r="K318" s="44"/>
    </row>
    <row r="319" spans="11:11" ht="16.5" hidden="1" x14ac:dyDescent="0.25">
      <c r="K319" s="44"/>
    </row>
    <row r="320" spans="11:11" ht="16.5" hidden="1" x14ac:dyDescent="0.25">
      <c r="K320" s="44"/>
    </row>
    <row r="321" spans="11:11" ht="16.5" hidden="1" x14ac:dyDescent="0.25">
      <c r="K321" s="44"/>
    </row>
    <row r="322" spans="11:11" ht="16.5" hidden="1" x14ac:dyDescent="0.25">
      <c r="K322" s="44"/>
    </row>
    <row r="323" spans="11:11" ht="16.5" hidden="1" x14ac:dyDescent="0.25">
      <c r="K323" s="44"/>
    </row>
    <row r="324" spans="11:11" ht="16.5" hidden="1" x14ac:dyDescent="0.25">
      <c r="K324" s="44"/>
    </row>
    <row r="325" spans="11:11" ht="16.5" hidden="1" x14ac:dyDescent="0.25">
      <c r="K325" s="44"/>
    </row>
    <row r="326" spans="11:11" ht="16.5" hidden="1" x14ac:dyDescent="0.25">
      <c r="K326" s="44"/>
    </row>
    <row r="327" spans="11:11" ht="16.5" hidden="1" x14ac:dyDescent="0.25">
      <c r="K327" s="44"/>
    </row>
    <row r="328" spans="11:11" ht="16.5" hidden="1" x14ac:dyDescent="0.25">
      <c r="K328" s="44"/>
    </row>
    <row r="329" spans="11:11" ht="16.5" hidden="1" x14ac:dyDescent="0.25">
      <c r="K329" s="44"/>
    </row>
    <row r="330" spans="11:11" ht="16.5" hidden="1" x14ac:dyDescent="0.25">
      <c r="K330" s="44"/>
    </row>
    <row r="331" spans="11:11" ht="16.5" hidden="1" x14ac:dyDescent="0.25">
      <c r="K331" s="44"/>
    </row>
    <row r="332" spans="11:11" hidden="1" x14ac:dyDescent="0.25">
      <c r="K332" s="43"/>
    </row>
    <row r="333" spans="11:11" hidden="1" x14ac:dyDescent="0.25">
      <c r="K333" s="52"/>
    </row>
    <row r="334" spans="11:11" hidden="1" x14ac:dyDescent="0.25"/>
    <row r="335" spans="11:11" hidden="1" x14ac:dyDescent="0.25"/>
    <row r="336" spans="11:11" x14ac:dyDescent="0.25"/>
  </sheetData>
  <mergeCells count="7">
    <mergeCell ref="C47:E47"/>
    <mergeCell ref="C60:E60"/>
    <mergeCell ref="C8:E8"/>
    <mergeCell ref="C3:E3"/>
    <mergeCell ref="C4:E5"/>
    <mergeCell ref="C6:E6"/>
    <mergeCell ref="C7:E7"/>
  </mergeCells>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zoomScale="70" zoomScaleNormal="70" zoomScalePageLayoutView="70" workbookViewId="0">
      <selection activeCell="O67" sqref="O67"/>
    </sheetView>
  </sheetViews>
  <sheetFormatPr defaultColWidth="8.85546875" defaultRowHeight="15" x14ac:dyDescent="0.25"/>
  <cols>
    <col min="1" max="1" width="17.42578125" style="63" customWidth="1"/>
    <col min="2" max="2" width="15.7109375" style="63" customWidth="1"/>
    <col min="3" max="3" width="8.85546875" style="63" customWidth="1"/>
    <col min="4" max="11" width="8.85546875" style="63"/>
    <col min="12" max="12" width="12.7109375" style="63" customWidth="1"/>
    <col min="13" max="13" width="8.85546875" style="63"/>
    <col min="14" max="14" width="12.7109375" style="63" customWidth="1"/>
    <col min="15" max="15" width="19.28515625" style="63" customWidth="1"/>
    <col min="16" max="16" width="10.42578125" style="63" customWidth="1"/>
    <col min="17" max="17" width="11.28515625" style="63" customWidth="1"/>
  </cols>
  <sheetData>
    <row r="1" spans="1:17" ht="30" x14ac:dyDescent="0.25">
      <c r="A1" s="59" t="s">
        <v>42</v>
      </c>
      <c r="B1" s="88" t="s">
        <v>26</v>
      </c>
      <c r="C1" s="89" t="s">
        <v>0</v>
      </c>
      <c r="D1" s="89" t="s">
        <v>1</v>
      </c>
      <c r="E1" s="89" t="s">
        <v>2</v>
      </c>
      <c r="F1" s="89" t="s">
        <v>3</v>
      </c>
      <c r="G1" s="89" t="s">
        <v>4</v>
      </c>
      <c r="H1" s="89" t="s">
        <v>5</v>
      </c>
      <c r="I1" s="89" t="s">
        <v>6</v>
      </c>
      <c r="J1" s="89" t="s">
        <v>7</v>
      </c>
      <c r="K1" s="89" t="s">
        <v>8</v>
      </c>
      <c r="L1" s="77" t="s">
        <v>9</v>
      </c>
      <c r="N1" s="78" t="s">
        <v>22</v>
      </c>
      <c r="Q1" s="63">
        <v>100</v>
      </c>
    </row>
    <row r="2" spans="1:17" x14ac:dyDescent="0.25">
      <c r="A2" s="61" t="s">
        <v>15</v>
      </c>
      <c r="B2" s="90" t="s">
        <v>31</v>
      </c>
      <c r="C2" s="90">
        <v>2</v>
      </c>
      <c r="D2" s="90">
        <v>3</v>
      </c>
      <c r="E2" s="90">
        <v>2</v>
      </c>
      <c r="F2" s="90">
        <v>0</v>
      </c>
      <c r="G2" s="90">
        <v>1</v>
      </c>
      <c r="H2" s="90">
        <v>1</v>
      </c>
      <c r="I2" s="90">
        <v>0</v>
      </c>
      <c r="J2" s="90">
        <v>0</v>
      </c>
      <c r="K2" s="90">
        <v>0</v>
      </c>
      <c r="L2" s="90">
        <v>3</v>
      </c>
      <c r="N2" s="78" t="s">
        <v>33</v>
      </c>
    </row>
    <row r="3" spans="1:17" x14ac:dyDescent="0.25">
      <c r="A3" s="61" t="s">
        <v>15</v>
      </c>
      <c r="B3" s="90" t="s">
        <v>31</v>
      </c>
      <c r="C3" s="90">
        <v>2</v>
      </c>
      <c r="D3" s="90">
        <v>2</v>
      </c>
      <c r="E3" s="90">
        <v>1</v>
      </c>
      <c r="F3" s="90">
        <v>1</v>
      </c>
      <c r="G3" s="90">
        <v>1</v>
      </c>
      <c r="H3" s="90">
        <v>1</v>
      </c>
      <c r="I3" s="90">
        <v>0</v>
      </c>
      <c r="J3" s="90">
        <v>0</v>
      </c>
      <c r="K3" s="90">
        <v>0</v>
      </c>
      <c r="L3" s="90">
        <v>3</v>
      </c>
      <c r="N3" s="79" t="s">
        <v>59</v>
      </c>
    </row>
    <row r="4" spans="1:17" x14ac:dyDescent="0.25">
      <c r="A4" s="61" t="s">
        <v>15</v>
      </c>
      <c r="B4" s="90" t="s">
        <v>31</v>
      </c>
      <c r="C4" s="90">
        <v>0</v>
      </c>
      <c r="D4" s="90">
        <v>1</v>
      </c>
      <c r="E4" s="90">
        <v>1</v>
      </c>
      <c r="F4" s="90">
        <v>0</v>
      </c>
      <c r="G4" s="90">
        <v>2</v>
      </c>
      <c r="H4" s="90">
        <v>0</v>
      </c>
      <c r="I4" s="90">
        <v>0</v>
      </c>
      <c r="J4" s="90">
        <v>0</v>
      </c>
      <c r="K4" s="90">
        <v>0</v>
      </c>
      <c r="L4" s="90">
        <v>3</v>
      </c>
      <c r="N4" s="79" t="s">
        <v>86</v>
      </c>
    </row>
    <row r="5" spans="1:17" x14ac:dyDescent="0.25">
      <c r="A5" s="61" t="s">
        <v>15</v>
      </c>
      <c r="B5" s="90" t="s">
        <v>31</v>
      </c>
      <c r="C5" s="90">
        <v>0</v>
      </c>
      <c r="D5" s="90">
        <v>1</v>
      </c>
      <c r="E5" s="90">
        <v>0</v>
      </c>
      <c r="F5" s="90">
        <v>0</v>
      </c>
      <c r="G5" s="90">
        <v>0</v>
      </c>
      <c r="H5" s="90">
        <v>0</v>
      </c>
      <c r="I5" s="90">
        <v>0</v>
      </c>
      <c r="J5" s="90">
        <v>0</v>
      </c>
      <c r="K5" s="90">
        <v>0</v>
      </c>
      <c r="L5" s="90">
        <v>2</v>
      </c>
      <c r="N5" s="78"/>
      <c r="O5" s="78"/>
      <c r="P5" s="78"/>
      <c r="Q5" s="78"/>
    </row>
    <row r="6" spans="1:17" ht="29.25" x14ac:dyDescent="0.25">
      <c r="A6" s="61" t="s">
        <v>15</v>
      </c>
      <c r="B6" s="90" t="s">
        <v>31</v>
      </c>
      <c r="C6" s="90">
        <v>1</v>
      </c>
      <c r="D6" s="90">
        <v>1</v>
      </c>
      <c r="E6" s="90">
        <v>1</v>
      </c>
      <c r="F6" s="90">
        <v>1</v>
      </c>
      <c r="G6" s="90">
        <v>1</v>
      </c>
      <c r="H6" s="90">
        <v>1</v>
      </c>
      <c r="I6" s="90">
        <v>2</v>
      </c>
      <c r="J6" s="90">
        <v>0</v>
      </c>
      <c r="K6" s="90">
        <v>0</v>
      </c>
      <c r="L6" s="90">
        <v>4</v>
      </c>
      <c r="N6" s="129" t="s">
        <v>9</v>
      </c>
      <c r="O6" s="129"/>
      <c r="P6" s="60" t="s">
        <v>43</v>
      </c>
      <c r="Q6" s="80" t="s">
        <v>44</v>
      </c>
    </row>
    <row r="7" spans="1:17" x14ac:dyDescent="0.25">
      <c r="A7" s="61" t="s">
        <v>15</v>
      </c>
      <c r="B7" s="90" t="s">
        <v>31</v>
      </c>
      <c r="C7" s="90">
        <v>1</v>
      </c>
      <c r="D7" s="90">
        <v>1</v>
      </c>
      <c r="E7" s="90">
        <v>2</v>
      </c>
      <c r="F7" s="90">
        <v>1</v>
      </c>
      <c r="G7" s="90">
        <v>1</v>
      </c>
      <c r="H7" s="90">
        <v>1</v>
      </c>
      <c r="I7" s="90">
        <v>1</v>
      </c>
      <c r="J7" s="90">
        <v>0</v>
      </c>
      <c r="K7" s="90">
        <v>0</v>
      </c>
      <c r="L7" s="90">
        <v>4</v>
      </c>
      <c r="N7" s="124" t="s">
        <v>49</v>
      </c>
      <c r="O7" s="124"/>
      <c r="P7" s="61">
        <f>COUNTIF($L$2:$L$101,1)</f>
        <v>7</v>
      </c>
      <c r="Q7" s="81">
        <f>P7/$P$11*100</f>
        <v>7.0000000000000009</v>
      </c>
    </row>
    <row r="8" spans="1:17" x14ac:dyDescent="0.25">
      <c r="A8" s="61" t="s">
        <v>15</v>
      </c>
      <c r="B8" s="90" t="s">
        <v>31</v>
      </c>
      <c r="C8" s="90">
        <v>1</v>
      </c>
      <c r="D8" s="90">
        <v>1</v>
      </c>
      <c r="E8" s="90">
        <v>1</v>
      </c>
      <c r="F8" s="90">
        <v>2</v>
      </c>
      <c r="G8" s="90">
        <v>1</v>
      </c>
      <c r="H8" s="90">
        <v>1</v>
      </c>
      <c r="I8" s="90">
        <v>2</v>
      </c>
      <c r="J8" s="90">
        <v>0</v>
      </c>
      <c r="K8" s="90">
        <v>0</v>
      </c>
      <c r="L8" s="90">
        <v>4</v>
      </c>
      <c r="N8" s="124" t="s">
        <v>50</v>
      </c>
      <c r="O8" s="124"/>
      <c r="P8" s="61">
        <f>COUNTIF($L$2:$L$101,2)</f>
        <v>2</v>
      </c>
      <c r="Q8" s="81">
        <f>P8/$P$11*100</f>
        <v>2</v>
      </c>
    </row>
    <row r="9" spans="1:17" x14ac:dyDescent="0.25">
      <c r="A9" s="61" t="s">
        <v>15</v>
      </c>
      <c r="B9" s="90" t="s">
        <v>31</v>
      </c>
      <c r="C9" s="90">
        <v>1</v>
      </c>
      <c r="D9" s="90">
        <v>3</v>
      </c>
      <c r="E9" s="90">
        <v>1</v>
      </c>
      <c r="F9" s="90">
        <v>1</v>
      </c>
      <c r="G9" s="90">
        <v>1</v>
      </c>
      <c r="H9" s="90">
        <v>1</v>
      </c>
      <c r="I9" s="90">
        <v>2</v>
      </c>
      <c r="J9" s="90">
        <v>1</v>
      </c>
      <c r="K9" s="90">
        <v>0</v>
      </c>
      <c r="L9" s="90">
        <v>4</v>
      </c>
      <c r="N9" s="124" t="s">
        <v>51</v>
      </c>
      <c r="O9" s="124"/>
      <c r="P9" s="61">
        <f>COUNTIF($L$2:$L$101,3)</f>
        <v>6</v>
      </c>
      <c r="Q9" s="81">
        <f>P9/$P$11*100</f>
        <v>6</v>
      </c>
    </row>
    <row r="10" spans="1:17" x14ac:dyDescent="0.25">
      <c r="A10" s="61" t="s">
        <v>15</v>
      </c>
      <c r="B10" s="90" t="s">
        <v>31</v>
      </c>
      <c r="C10" s="90">
        <v>0</v>
      </c>
      <c r="D10" s="90">
        <v>1</v>
      </c>
      <c r="E10" s="90">
        <v>1</v>
      </c>
      <c r="F10" s="90">
        <v>0</v>
      </c>
      <c r="G10" s="90">
        <v>1</v>
      </c>
      <c r="H10" s="90">
        <v>0</v>
      </c>
      <c r="I10" s="90">
        <v>1</v>
      </c>
      <c r="J10" s="90">
        <v>0</v>
      </c>
      <c r="K10" s="90">
        <v>0</v>
      </c>
      <c r="L10" s="90">
        <v>4</v>
      </c>
      <c r="N10" s="124" t="s">
        <v>52</v>
      </c>
      <c r="O10" s="124"/>
      <c r="P10" s="61">
        <f>COUNTIF($L$2:$L$101,4)</f>
        <v>85</v>
      </c>
      <c r="Q10" s="81">
        <f>P10/$P$11*100</f>
        <v>85</v>
      </c>
    </row>
    <row r="11" spans="1:17" x14ac:dyDescent="0.25">
      <c r="A11" s="61" t="s">
        <v>15</v>
      </c>
      <c r="B11" s="90" t="s">
        <v>31</v>
      </c>
      <c r="C11" s="90">
        <v>0</v>
      </c>
      <c r="D11" s="90">
        <v>1</v>
      </c>
      <c r="E11" s="90">
        <v>1</v>
      </c>
      <c r="F11" s="90">
        <v>1</v>
      </c>
      <c r="G11" s="90">
        <v>2</v>
      </c>
      <c r="H11" s="90">
        <v>1</v>
      </c>
      <c r="I11" s="90">
        <v>1</v>
      </c>
      <c r="J11" s="90">
        <v>0</v>
      </c>
      <c r="K11" s="90">
        <v>0</v>
      </c>
      <c r="L11" s="90">
        <v>4</v>
      </c>
      <c r="N11" s="124" t="s">
        <v>23</v>
      </c>
      <c r="O11" s="124"/>
      <c r="P11" s="61">
        <f>SUM(P7:P10)</f>
        <v>100</v>
      </c>
      <c r="Q11" s="82">
        <v>100</v>
      </c>
    </row>
    <row r="12" spans="1:17" x14ac:dyDescent="0.25">
      <c r="A12" s="61" t="s">
        <v>15</v>
      </c>
      <c r="B12" s="90" t="s">
        <v>31</v>
      </c>
      <c r="C12" s="90">
        <v>2</v>
      </c>
      <c r="D12" s="90">
        <v>1</v>
      </c>
      <c r="E12" s="90">
        <v>1</v>
      </c>
      <c r="F12" s="90">
        <v>2</v>
      </c>
      <c r="G12" s="90">
        <v>2</v>
      </c>
      <c r="H12" s="90">
        <v>1</v>
      </c>
      <c r="I12" s="90">
        <v>1</v>
      </c>
      <c r="J12" s="90">
        <v>1</v>
      </c>
      <c r="K12" s="90">
        <v>1</v>
      </c>
      <c r="L12" s="90">
        <v>4</v>
      </c>
    </row>
    <row r="13" spans="1:17" x14ac:dyDescent="0.25">
      <c r="A13" s="61" t="s">
        <v>15</v>
      </c>
      <c r="B13" s="90" t="s">
        <v>31</v>
      </c>
      <c r="C13" s="90">
        <v>1</v>
      </c>
      <c r="D13" s="90">
        <v>1</v>
      </c>
      <c r="E13" s="90">
        <v>2</v>
      </c>
      <c r="F13" s="90">
        <v>1</v>
      </c>
      <c r="G13" s="90">
        <v>1</v>
      </c>
      <c r="H13" s="90">
        <v>1</v>
      </c>
      <c r="I13" s="90">
        <v>2</v>
      </c>
      <c r="J13" s="90">
        <v>1</v>
      </c>
      <c r="K13" s="90">
        <v>1</v>
      </c>
      <c r="L13" s="90">
        <v>4</v>
      </c>
    </row>
    <row r="14" spans="1:17" x14ac:dyDescent="0.25">
      <c r="A14" s="61" t="s">
        <v>15</v>
      </c>
      <c r="B14" s="90" t="s">
        <v>31</v>
      </c>
      <c r="C14" s="90">
        <v>2</v>
      </c>
      <c r="D14" s="90">
        <v>3</v>
      </c>
      <c r="E14" s="90">
        <v>2</v>
      </c>
      <c r="F14" s="90">
        <v>2</v>
      </c>
      <c r="G14" s="90">
        <v>3</v>
      </c>
      <c r="H14" s="90">
        <v>2</v>
      </c>
      <c r="I14" s="90">
        <v>2</v>
      </c>
      <c r="J14" s="90">
        <v>2</v>
      </c>
      <c r="K14" s="90">
        <v>2</v>
      </c>
      <c r="L14" s="90">
        <v>4</v>
      </c>
      <c r="N14" s="126" t="s">
        <v>45</v>
      </c>
      <c r="O14" s="127"/>
      <c r="P14" s="127"/>
      <c r="Q14" s="128"/>
    </row>
    <row r="15" spans="1:17" x14ac:dyDescent="0.25">
      <c r="A15" s="61" t="s">
        <v>15</v>
      </c>
      <c r="B15" s="90" t="s">
        <v>31</v>
      </c>
      <c r="C15" s="90">
        <v>2</v>
      </c>
      <c r="D15" s="90">
        <v>3</v>
      </c>
      <c r="E15" s="90">
        <v>2</v>
      </c>
      <c r="F15" s="90">
        <v>1</v>
      </c>
      <c r="G15" s="90">
        <v>2</v>
      </c>
      <c r="H15" s="90">
        <v>1</v>
      </c>
      <c r="I15" s="90">
        <v>2</v>
      </c>
      <c r="J15" s="90">
        <v>0</v>
      </c>
      <c r="K15" s="90">
        <v>1</v>
      </c>
      <c r="L15" s="90">
        <v>4</v>
      </c>
      <c r="N15" s="61" t="s">
        <v>46</v>
      </c>
      <c r="O15" s="61" t="s">
        <v>47</v>
      </c>
      <c r="P15" s="61" t="s">
        <v>55</v>
      </c>
      <c r="Q15" s="61" t="s">
        <v>54</v>
      </c>
    </row>
    <row r="16" spans="1:17" x14ac:dyDescent="0.25">
      <c r="A16" s="61" t="s">
        <v>15</v>
      </c>
      <c r="B16" s="90" t="s">
        <v>31</v>
      </c>
      <c r="C16" s="90">
        <v>3</v>
      </c>
      <c r="D16" s="90">
        <v>3</v>
      </c>
      <c r="E16" s="90">
        <v>3</v>
      </c>
      <c r="F16" s="90">
        <v>3</v>
      </c>
      <c r="G16" s="90">
        <v>3</v>
      </c>
      <c r="H16" s="90">
        <v>3</v>
      </c>
      <c r="I16" s="90">
        <v>3</v>
      </c>
      <c r="J16" s="90">
        <v>0</v>
      </c>
      <c r="K16" s="90">
        <v>2</v>
      </c>
      <c r="L16" s="90">
        <v>4</v>
      </c>
      <c r="N16" s="61" t="s">
        <v>31</v>
      </c>
      <c r="O16" s="61">
        <v>1</v>
      </c>
      <c r="P16" s="84">
        <f>COUNTIFS($L$2:$L$101,1,$B$2:$B$101,"Rice grower")</f>
        <v>7</v>
      </c>
      <c r="Q16" s="82">
        <f>P16/$P$20*100</f>
        <v>10</v>
      </c>
    </row>
    <row r="17" spans="1:26" x14ac:dyDescent="0.25">
      <c r="A17" s="61" t="s">
        <v>15</v>
      </c>
      <c r="B17" s="90" t="s">
        <v>31</v>
      </c>
      <c r="C17" s="90">
        <v>3</v>
      </c>
      <c r="D17" s="90">
        <v>3</v>
      </c>
      <c r="E17" s="90">
        <v>3</v>
      </c>
      <c r="F17" s="90">
        <v>3</v>
      </c>
      <c r="G17" s="90">
        <v>2</v>
      </c>
      <c r="H17" s="90">
        <v>3</v>
      </c>
      <c r="I17" s="90">
        <v>2</v>
      </c>
      <c r="J17" s="90">
        <v>0</v>
      </c>
      <c r="K17" s="90">
        <v>1</v>
      </c>
      <c r="L17" s="90">
        <v>4</v>
      </c>
      <c r="N17" s="61"/>
      <c r="O17" s="61">
        <v>2</v>
      </c>
      <c r="P17" s="84">
        <f>COUNTIFS($L$2:$L$101,2,$B$2:$B$101,"Rice grower")</f>
        <v>2</v>
      </c>
      <c r="Q17" s="83">
        <f>P17/$P$20*100</f>
        <v>2.8571428571428572</v>
      </c>
    </row>
    <row r="18" spans="1:26" x14ac:dyDescent="0.25">
      <c r="A18" s="61" t="s">
        <v>15</v>
      </c>
      <c r="B18" s="90" t="s">
        <v>31</v>
      </c>
      <c r="C18" s="90">
        <v>2</v>
      </c>
      <c r="D18" s="90">
        <v>2</v>
      </c>
      <c r="E18" s="90">
        <v>2</v>
      </c>
      <c r="F18" s="90">
        <v>1</v>
      </c>
      <c r="G18" s="90">
        <v>2</v>
      </c>
      <c r="H18" s="90">
        <v>1</v>
      </c>
      <c r="I18" s="90">
        <v>2</v>
      </c>
      <c r="J18" s="90">
        <v>0</v>
      </c>
      <c r="K18" s="90">
        <v>1</v>
      </c>
      <c r="L18" s="90">
        <v>4</v>
      </c>
      <c r="N18" s="82"/>
      <c r="O18" s="82">
        <v>3</v>
      </c>
      <c r="P18" s="84">
        <f>COUNTIFS($L$2:$L$101,3,$B$2:$B$101,"Rice grower")</f>
        <v>6</v>
      </c>
      <c r="Q18" s="83">
        <f>P18/$P$20*100</f>
        <v>8.5714285714285712</v>
      </c>
    </row>
    <row r="19" spans="1:26" x14ac:dyDescent="0.25">
      <c r="A19" s="61" t="s">
        <v>15</v>
      </c>
      <c r="B19" s="90" t="s">
        <v>31</v>
      </c>
      <c r="C19" s="90">
        <v>1</v>
      </c>
      <c r="D19" s="90">
        <v>2</v>
      </c>
      <c r="E19" s="90">
        <v>1</v>
      </c>
      <c r="F19" s="90">
        <v>1</v>
      </c>
      <c r="G19" s="90">
        <v>2</v>
      </c>
      <c r="H19" s="90">
        <v>1</v>
      </c>
      <c r="I19" s="90">
        <v>1</v>
      </c>
      <c r="J19" s="90">
        <v>0</v>
      </c>
      <c r="K19" s="90">
        <v>0</v>
      </c>
      <c r="L19" s="90">
        <v>4</v>
      </c>
      <c r="N19" s="82"/>
      <c r="O19" s="82">
        <v>4</v>
      </c>
      <c r="P19" s="84">
        <f>COUNTIFS($L$2:$L$101,4,$B$2:$B$101,"Rice grower")</f>
        <v>55</v>
      </c>
      <c r="Q19" s="83">
        <f>P19/$P$20*100</f>
        <v>78.571428571428569</v>
      </c>
    </row>
    <row r="20" spans="1:26" x14ac:dyDescent="0.25">
      <c r="A20" s="61" t="s">
        <v>15</v>
      </c>
      <c r="B20" s="90" t="s">
        <v>31</v>
      </c>
      <c r="C20" s="90">
        <v>3</v>
      </c>
      <c r="D20" s="90">
        <v>3</v>
      </c>
      <c r="E20" s="90">
        <v>3</v>
      </c>
      <c r="F20" s="90">
        <v>2</v>
      </c>
      <c r="G20" s="90">
        <v>2</v>
      </c>
      <c r="H20" s="90">
        <v>2</v>
      </c>
      <c r="I20" s="90">
        <v>2</v>
      </c>
      <c r="J20" s="90">
        <v>0</v>
      </c>
      <c r="K20" s="90">
        <v>1</v>
      </c>
      <c r="L20" s="90">
        <v>4</v>
      </c>
      <c r="N20" s="82" t="s">
        <v>23</v>
      </c>
      <c r="O20" s="82"/>
      <c r="P20" s="84">
        <f>SUM(P16:P19)</f>
        <v>70</v>
      </c>
      <c r="Q20" s="85">
        <f>SUM(Q16:Q19)</f>
        <v>100</v>
      </c>
    </row>
    <row r="21" spans="1:26" x14ac:dyDescent="0.25">
      <c r="A21" s="61" t="s">
        <v>15</v>
      </c>
      <c r="B21" s="90" t="s">
        <v>31</v>
      </c>
      <c r="C21" s="90">
        <v>1</v>
      </c>
      <c r="D21" s="90">
        <v>2</v>
      </c>
      <c r="E21" s="90">
        <v>1</v>
      </c>
      <c r="F21" s="90">
        <v>2</v>
      </c>
      <c r="G21" s="90">
        <v>1</v>
      </c>
      <c r="H21" s="90">
        <v>1</v>
      </c>
      <c r="I21" s="90">
        <v>2</v>
      </c>
      <c r="J21" s="90">
        <v>0</v>
      </c>
      <c r="K21" s="90">
        <v>0</v>
      </c>
      <c r="L21" s="90">
        <v>4</v>
      </c>
      <c r="N21" s="61"/>
      <c r="O21" s="61"/>
      <c r="P21" s="82"/>
      <c r="Q21" s="61"/>
    </row>
    <row r="22" spans="1:26" x14ac:dyDescent="0.25">
      <c r="A22" s="61" t="s">
        <v>15</v>
      </c>
      <c r="B22" s="90" t="s">
        <v>31</v>
      </c>
      <c r="C22" s="90">
        <v>1</v>
      </c>
      <c r="D22" s="90">
        <v>2</v>
      </c>
      <c r="E22" s="90">
        <v>3</v>
      </c>
      <c r="F22" s="90">
        <v>1</v>
      </c>
      <c r="G22" s="90">
        <v>3</v>
      </c>
      <c r="H22" s="90">
        <v>1</v>
      </c>
      <c r="I22" s="90">
        <v>1</v>
      </c>
      <c r="J22" s="90">
        <v>0</v>
      </c>
      <c r="K22" s="90">
        <v>0</v>
      </c>
      <c r="L22" s="90">
        <v>4</v>
      </c>
      <c r="N22" s="86" t="s">
        <v>32</v>
      </c>
      <c r="O22" s="82">
        <v>1</v>
      </c>
      <c r="P22" s="84">
        <f>COUNTIFS($L$2:$L$101,1,$B$2:$B$101,"Rice worker")</f>
        <v>0</v>
      </c>
      <c r="Q22" s="61">
        <v>0</v>
      </c>
      <c r="W22" s="125"/>
      <c r="X22" s="125"/>
      <c r="Y22" s="125"/>
      <c r="Z22" s="31"/>
    </row>
    <row r="23" spans="1:26" x14ac:dyDescent="0.25">
      <c r="A23" s="61" t="s">
        <v>15</v>
      </c>
      <c r="B23" s="90" t="s">
        <v>31</v>
      </c>
      <c r="C23" s="90">
        <v>0</v>
      </c>
      <c r="D23" s="90">
        <v>0</v>
      </c>
      <c r="E23" s="90">
        <v>0</v>
      </c>
      <c r="F23" s="90">
        <v>0</v>
      </c>
      <c r="G23" s="90">
        <v>0</v>
      </c>
      <c r="H23" s="90">
        <v>0</v>
      </c>
      <c r="I23" s="90">
        <v>0</v>
      </c>
      <c r="J23" s="90">
        <v>0</v>
      </c>
      <c r="K23" s="90">
        <v>0</v>
      </c>
      <c r="L23" s="82">
        <f>IF(SUM(C23:K23)=0,1,0)</f>
        <v>1</v>
      </c>
      <c r="N23" s="86"/>
      <c r="O23" s="82">
        <v>2</v>
      </c>
      <c r="P23" s="84">
        <f>COUNTIFS($L$2:$L$101,2,$B$2:$B$101,"Rice worker")</f>
        <v>0</v>
      </c>
      <c r="Q23" s="61">
        <v>0</v>
      </c>
      <c r="W23" s="1"/>
      <c r="X23" s="1"/>
      <c r="Y23" s="1"/>
      <c r="Z23" s="1"/>
    </row>
    <row r="24" spans="1:26" x14ac:dyDescent="0.25">
      <c r="A24" s="61" t="s">
        <v>15</v>
      </c>
      <c r="B24" s="90" t="s">
        <v>31</v>
      </c>
      <c r="C24" s="90">
        <v>1</v>
      </c>
      <c r="D24" s="90">
        <v>2</v>
      </c>
      <c r="E24" s="90">
        <v>1</v>
      </c>
      <c r="F24" s="90">
        <v>2</v>
      </c>
      <c r="G24" s="90">
        <v>2</v>
      </c>
      <c r="H24" s="90">
        <v>1</v>
      </c>
      <c r="I24" s="90">
        <v>2</v>
      </c>
      <c r="J24" s="90">
        <v>0</v>
      </c>
      <c r="K24" s="90">
        <v>0</v>
      </c>
      <c r="L24" s="90">
        <v>4</v>
      </c>
      <c r="N24" s="86"/>
      <c r="O24" s="82">
        <v>3</v>
      </c>
      <c r="P24" s="84">
        <f>COUNTIFS($L$2:$L$101,3,$B$2:$B$101,"Rice worker")</f>
        <v>0</v>
      </c>
      <c r="Q24" s="61">
        <v>0</v>
      </c>
      <c r="W24" s="1"/>
      <c r="X24" s="1"/>
      <c r="Y24" s="25"/>
      <c r="Z24" s="1"/>
    </row>
    <row r="25" spans="1:26" x14ac:dyDescent="0.25">
      <c r="A25" s="61" t="s">
        <v>15</v>
      </c>
      <c r="B25" s="90" t="s">
        <v>31</v>
      </c>
      <c r="C25" s="90">
        <v>0</v>
      </c>
      <c r="D25" s="90">
        <v>0</v>
      </c>
      <c r="E25" s="90">
        <v>0</v>
      </c>
      <c r="F25" s="90">
        <v>0</v>
      </c>
      <c r="G25" s="90">
        <v>0</v>
      </c>
      <c r="H25" s="90">
        <v>0</v>
      </c>
      <c r="I25" s="90">
        <v>0</v>
      </c>
      <c r="J25" s="90">
        <v>0</v>
      </c>
      <c r="K25" s="90">
        <v>0</v>
      </c>
      <c r="L25" s="82">
        <f>IF(SUM(C25:K25)=0,1,0)</f>
        <v>1</v>
      </c>
      <c r="N25" s="82"/>
      <c r="O25" s="82">
        <v>4</v>
      </c>
      <c r="P25" s="84">
        <f>COUNTIFS($L$2:$L$101,4,$B$2:$B$101,"Rice worker")</f>
        <v>30</v>
      </c>
      <c r="Q25" s="61">
        <v>100</v>
      </c>
      <c r="W25" s="1"/>
      <c r="X25" s="1"/>
      <c r="Y25" s="25"/>
      <c r="Z25" s="1"/>
    </row>
    <row r="26" spans="1:26" x14ac:dyDescent="0.25">
      <c r="A26" s="61" t="s">
        <v>15</v>
      </c>
      <c r="B26" s="90" t="s">
        <v>31</v>
      </c>
      <c r="C26" s="90">
        <v>1</v>
      </c>
      <c r="D26" s="90">
        <v>1</v>
      </c>
      <c r="E26" s="90">
        <v>1</v>
      </c>
      <c r="F26" s="90">
        <v>1</v>
      </c>
      <c r="G26" s="90">
        <v>1</v>
      </c>
      <c r="H26" s="90">
        <v>1</v>
      </c>
      <c r="I26" s="90">
        <v>1</v>
      </c>
      <c r="J26" s="90">
        <v>0</v>
      </c>
      <c r="K26" s="90">
        <v>0</v>
      </c>
      <c r="L26" s="90">
        <v>4</v>
      </c>
      <c r="N26" s="61" t="s">
        <v>23</v>
      </c>
      <c r="O26" s="61"/>
      <c r="P26" s="87">
        <v>30</v>
      </c>
      <c r="Q26" s="61">
        <v>100</v>
      </c>
      <c r="W26" s="8"/>
      <c r="X26" s="8"/>
      <c r="Y26" s="25"/>
      <c r="Z26" s="1"/>
    </row>
    <row r="27" spans="1:26" x14ac:dyDescent="0.25">
      <c r="A27" s="61" t="s">
        <v>15</v>
      </c>
      <c r="B27" s="90" t="s">
        <v>31</v>
      </c>
      <c r="C27" s="90">
        <v>1</v>
      </c>
      <c r="D27" s="90">
        <v>1</v>
      </c>
      <c r="E27" s="90">
        <v>0</v>
      </c>
      <c r="F27" s="90">
        <v>1</v>
      </c>
      <c r="G27" s="90">
        <v>0</v>
      </c>
      <c r="H27" s="90">
        <v>1</v>
      </c>
      <c r="I27" s="90">
        <v>1</v>
      </c>
      <c r="J27" s="90">
        <v>0</v>
      </c>
      <c r="K27" s="90">
        <v>0</v>
      </c>
      <c r="L27" s="90">
        <v>4</v>
      </c>
      <c r="W27" s="13"/>
      <c r="X27" s="8"/>
      <c r="Y27" s="25"/>
      <c r="Z27" s="1"/>
    </row>
    <row r="28" spans="1:26" x14ac:dyDescent="0.25">
      <c r="A28" s="61" t="s">
        <v>15</v>
      </c>
      <c r="B28" s="90" t="s">
        <v>31</v>
      </c>
      <c r="C28" s="90">
        <v>0</v>
      </c>
      <c r="D28" s="90">
        <v>1</v>
      </c>
      <c r="E28" s="90">
        <v>0</v>
      </c>
      <c r="F28" s="90">
        <v>1</v>
      </c>
      <c r="G28" s="90">
        <v>1</v>
      </c>
      <c r="H28" s="90">
        <v>1</v>
      </c>
      <c r="I28" s="90">
        <v>0</v>
      </c>
      <c r="J28" s="90">
        <v>0</v>
      </c>
      <c r="K28" s="90">
        <v>0</v>
      </c>
      <c r="L28" s="90">
        <v>3</v>
      </c>
      <c r="W28" s="13"/>
      <c r="X28" s="8"/>
      <c r="Y28" s="32"/>
      <c r="Z28" s="33"/>
    </row>
    <row r="29" spans="1:26" x14ac:dyDescent="0.25">
      <c r="A29" s="61" t="s">
        <v>15</v>
      </c>
      <c r="B29" s="90" t="s">
        <v>31</v>
      </c>
      <c r="C29" s="90">
        <v>2</v>
      </c>
      <c r="D29" s="90">
        <v>2</v>
      </c>
      <c r="E29" s="90">
        <v>2</v>
      </c>
      <c r="F29" s="90">
        <v>1</v>
      </c>
      <c r="G29" s="90">
        <v>2</v>
      </c>
      <c r="H29" s="90">
        <v>2</v>
      </c>
      <c r="I29" s="90">
        <v>1</v>
      </c>
      <c r="J29" s="90">
        <v>0</v>
      </c>
      <c r="K29" s="90">
        <v>0</v>
      </c>
      <c r="L29" s="90">
        <v>4</v>
      </c>
      <c r="W29" s="1"/>
      <c r="X29" s="31"/>
      <c r="Y29" s="31"/>
      <c r="Z29" s="31"/>
    </row>
    <row r="30" spans="1:26" x14ac:dyDescent="0.25">
      <c r="A30" s="61" t="s">
        <v>15</v>
      </c>
      <c r="B30" s="90" t="s">
        <v>31</v>
      </c>
      <c r="C30" s="90">
        <v>0</v>
      </c>
      <c r="D30" s="90">
        <v>1</v>
      </c>
      <c r="E30" s="90">
        <v>1</v>
      </c>
      <c r="F30" s="90">
        <v>1</v>
      </c>
      <c r="G30" s="90">
        <v>1</v>
      </c>
      <c r="H30" s="90">
        <v>1</v>
      </c>
      <c r="I30" s="90">
        <v>1</v>
      </c>
      <c r="J30" s="90">
        <v>0</v>
      </c>
      <c r="K30" s="90">
        <v>0</v>
      </c>
      <c r="L30" s="90">
        <v>4</v>
      </c>
      <c r="W30" s="34"/>
      <c r="X30" s="8"/>
      <c r="Y30" s="25"/>
      <c r="Z30" s="11"/>
    </row>
    <row r="31" spans="1:26" x14ac:dyDescent="0.25">
      <c r="A31" s="61" t="s">
        <v>15</v>
      </c>
      <c r="B31" s="90" t="s">
        <v>31</v>
      </c>
      <c r="C31" s="90">
        <v>0</v>
      </c>
      <c r="D31" s="90">
        <v>1</v>
      </c>
      <c r="E31" s="90">
        <v>0</v>
      </c>
      <c r="F31" s="90">
        <v>1</v>
      </c>
      <c r="G31" s="90">
        <v>1</v>
      </c>
      <c r="H31" s="90">
        <v>1</v>
      </c>
      <c r="I31" s="90">
        <v>1</v>
      </c>
      <c r="J31" s="90">
        <v>0</v>
      </c>
      <c r="K31" s="90">
        <v>0</v>
      </c>
      <c r="L31" s="90">
        <v>4</v>
      </c>
      <c r="W31" s="34"/>
      <c r="X31" s="8"/>
      <c r="Y31" s="25"/>
      <c r="Z31" s="11"/>
    </row>
    <row r="32" spans="1:26" x14ac:dyDescent="0.25">
      <c r="A32" s="61" t="s">
        <v>15</v>
      </c>
      <c r="B32" s="90" t="s">
        <v>31</v>
      </c>
      <c r="C32" s="90">
        <v>1</v>
      </c>
      <c r="D32" s="90">
        <v>2</v>
      </c>
      <c r="E32" s="90">
        <v>2</v>
      </c>
      <c r="F32" s="90">
        <v>1</v>
      </c>
      <c r="G32" s="90">
        <v>1</v>
      </c>
      <c r="H32" s="90">
        <v>1</v>
      </c>
      <c r="I32" s="90">
        <v>1</v>
      </c>
      <c r="J32" s="90">
        <v>0</v>
      </c>
      <c r="K32" s="90">
        <v>0</v>
      </c>
      <c r="L32" s="90">
        <v>4</v>
      </c>
      <c r="W32" s="34"/>
      <c r="X32" s="8"/>
      <c r="Y32" s="25"/>
      <c r="Z32" s="11"/>
    </row>
    <row r="33" spans="1:26" x14ac:dyDescent="0.25">
      <c r="A33" s="61" t="s">
        <v>15</v>
      </c>
      <c r="B33" s="90" t="s">
        <v>31</v>
      </c>
      <c r="C33" s="90">
        <v>0</v>
      </c>
      <c r="D33" s="90">
        <v>1</v>
      </c>
      <c r="E33" s="90">
        <v>1</v>
      </c>
      <c r="F33" s="90">
        <v>1</v>
      </c>
      <c r="G33" s="90">
        <v>1</v>
      </c>
      <c r="H33" s="90">
        <v>1</v>
      </c>
      <c r="I33" s="90">
        <v>1</v>
      </c>
      <c r="J33" s="90">
        <v>0</v>
      </c>
      <c r="K33" s="90">
        <v>0</v>
      </c>
      <c r="L33" s="90">
        <v>4</v>
      </c>
      <c r="W33" s="8"/>
      <c r="X33" s="8"/>
      <c r="Y33" s="25"/>
      <c r="Z33" s="11"/>
    </row>
    <row r="34" spans="1:26" x14ac:dyDescent="0.25">
      <c r="A34" s="61" t="s">
        <v>15</v>
      </c>
      <c r="B34" s="90" t="s">
        <v>31</v>
      </c>
      <c r="C34" s="90">
        <v>0</v>
      </c>
      <c r="D34" s="90">
        <v>1</v>
      </c>
      <c r="E34" s="90">
        <v>1</v>
      </c>
      <c r="F34" s="90">
        <v>1</v>
      </c>
      <c r="G34" s="90">
        <v>1</v>
      </c>
      <c r="H34" s="90">
        <v>1</v>
      </c>
      <c r="I34" s="90">
        <v>1</v>
      </c>
      <c r="J34" s="90">
        <v>0</v>
      </c>
      <c r="K34" s="90">
        <v>0</v>
      </c>
      <c r="L34" s="90">
        <v>4</v>
      </c>
      <c r="W34" s="1"/>
      <c r="X34" s="31"/>
      <c r="Y34" s="31"/>
      <c r="Z34" s="35"/>
    </row>
    <row r="35" spans="1:26" x14ac:dyDescent="0.25">
      <c r="A35" s="61" t="s">
        <v>15</v>
      </c>
      <c r="B35" s="90" t="s">
        <v>31</v>
      </c>
      <c r="C35" s="90">
        <v>0</v>
      </c>
      <c r="D35" s="90">
        <v>0</v>
      </c>
      <c r="E35" s="90">
        <v>1</v>
      </c>
      <c r="F35" s="90">
        <v>1</v>
      </c>
      <c r="G35" s="90">
        <v>1</v>
      </c>
      <c r="H35" s="90">
        <v>1</v>
      </c>
      <c r="I35" s="90">
        <v>0</v>
      </c>
      <c r="J35" s="90">
        <v>0</v>
      </c>
      <c r="K35" s="90">
        <v>1</v>
      </c>
      <c r="L35" s="90">
        <v>4</v>
      </c>
      <c r="W35" s="1"/>
      <c r="X35" s="31"/>
      <c r="Y35" s="31"/>
      <c r="Z35" s="31"/>
    </row>
    <row r="36" spans="1:26" x14ac:dyDescent="0.25">
      <c r="A36" s="61" t="s">
        <v>15</v>
      </c>
      <c r="B36" s="90" t="s">
        <v>31</v>
      </c>
      <c r="C36" s="90">
        <v>1</v>
      </c>
      <c r="D36" s="90">
        <v>1</v>
      </c>
      <c r="E36" s="90">
        <v>1</v>
      </c>
      <c r="F36" s="90">
        <v>1</v>
      </c>
      <c r="G36" s="90">
        <v>1</v>
      </c>
      <c r="H36" s="90">
        <v>1</v>
      </c>
      <c r="I36" s="90">
        <v>1</v>
      </c>
      <c r="J36" s="90">
        <v>0</v>
      </c>
      <c r="K36" s="90">
        <v>0</v>
      </c>
      <c r="L36" s="90">
        <v>4</v>
      </c>
      <c r="W36" s="1"/>
      <c r="X36" s="35"/>
      <c r="Y36" s="25"/>
      <c r="Z36" s="36"/>
    </row>
    <row r="37" spans="1:26" x14ac:dyDescent="0.25">
      <c r="A37" s="61" t="s">
        <v>15</v>
      </c>
      <c r="B37" s="90" t="s">
        <v>31</v>
      </c>
      <c r="C37" s="90">
        <v>1</v>
      </c>
      <c r="D37" s="90">
        <v>1</v>
      </c>
      <c r="E37" s="90">
        <v>1</v>
      </c>
      <c r="F37" s="90">
        <v>1</v>
      </c>
      <c r="G37" s="90">
        <v>1</v>
      </c>
      <c r="H37" s="90">
        <v>1</v>
      </c>
      <c r="I37" s="90">
        <v>1</v>
      </c>
      <c r="J37" s="90">
        <v>0</v>
      </c>
      <c r="K37" s="90">
        <v>0</v>
      </c>
      <c r="L37" s="90">
        <v>4</v>
      </c>
      <c r="W37" s="1"/>
      <c r="X37" s="35"/>
      <c r="Y37" s="25"/>
      <c r="Z37" s="36"/>
    </row>
    <row r="38" spans="1:26" x14ac:dyDescent="0.25">
      <c r="A38" s="61" t="s">
        <v>15</v>
      </c>
      <c r="B38" s="90" t="s">
        <v>31</v>
      </c>
      <c r="C38" s="90">
        <v>2</v>
      </c>
      <c r="D38" s="90">
        <v>1</v>
      </c>
      <c r="E38" s="90">
        <v>1</v>
      </c>
      <c r="F38" s="90">
        <v>2</v>
      </c>
      <c r="G38" s="90">
        <v>1</v>
      </c>
      <c r="H38" s="90">
        <v>1</v>
      </c>
      <c r="I38" s="90">
        <v>1</v>
      </c>
      <c r="J38" s="90">
        <v>0</v>
      </c>
      <c r="K38" s="90">
        <v>0</v>
      </c>
      <c r="L38" s="90">
        <v>4</v>
      </c>
      <c r="W38" s="1"/>
      <c r="X38" s="35"/>
      <c r="Y38" s="25"/>
      <c r="Z38" s="36"/>
    </row>
    <row r="39" spans="1:26" x14ac:dyDescent="0.25">
      <c r="A39" s="61" t="s">
        <v>15</v>
      </c>
      <c r="B39" s="90" t="s">
        <v>31</v>
      </c>
      <c r="C39" s="90">
        <v>0</v>
      </c>
      <c r="D39" s="90">
        <v>1</v>
      </c>
      <c r="E39" s="90">
        <v>0</v>
      </c>
      <c r="F39" s="90">
        <v>2</v>
      </c>
      <c r="G39" s="90">
        <v>1</v>
      </c>
      <c r="H39" s="90">
        <v>1</v>
      </c>
      <c r="I39" s="90">
        <v>1</v>
      </c>
      <c r="J39" s="90">
        <v>0</v>
      </c>
      <c r="K39" s="90">
        <v>0</v>
      </c>
      <c r="L39" s="90">
        <v>4</v>
      </c>
      <c r="W39" s="1"/>
      <c r="X39" s="35"/>
      <c r="Y39" s="25"/>
      <c r="Z39" s="36"/>
    </row>
    <row r="40" spans="1:26" x14ac:dyDescent="0.25">
      <c r="A40" s="61" t="s">
        <v>15</v>
      </c>
      <c r="B40" s="90" t="s">
        <v>31</v>
      </c>
      <c r="C40" s="90">
        <v>1</v>
      </c>
      <c r="D40" s="90">
        <v>2</v>
      </c>
      <c r="E40" s="90">
        <v>2</v>
      </c>
      <c r="F40" s="90">
        <v>1</v>
      </c>
      <c r="G40" s="90">
        <v>1</v>
      </c>
      <c r="H40" s="90">
        <v>1</v>
      </c>
      <c r="I40" s="90">
        <v>1</v>
      </c>
      <c r="J40" s="90">
        <v>0</v>
      </c>
      <c r="K40" s="90">
        <v>0</v>
      </c>
      <c r="L40" s="90">
        <v>4</v>
      </c>
      <c r="W40" s="1"/>
      <c r="X40" s="31"/>
      <c r="Y40" s="31"/>
      <c r="Z40" s="35"/>
    </row>
    <row r="41" spans="1:26" x14ac:dyDescent="0.25">
      <c r="A41" s="61" t="s">
        <v>15</v>
      </c>
      <c r="B41" s="90" t="s">
        <v>31</v>
      </c>
      <c r="C41" s="90">
        <v>1</v>
      </c>
      <c r="D41" s="90">
        <v>1</v>
      </c>
      <c r="E41" s="90">
        <v>1</v>
      </c>
      <c r="F41" s="90">
        <v>1</v>
      </c>
      <c r="G41" s="90">
        <v>1</v>
      </c>
      <c r="H41" s="90">
        <v>1</v>
      </c>
      <c r="I41" s="90">
        <v>1</v>
      </c>
      <c r="J41" s="90">
        <v>1</v>
      </c>
      <c r="K41" s="90">
        <v>0</v>
      </c>
      <c r="L41" s="90">
        <v>4</v>
      </c>
      <c r="W41" s="1"/>
      <c r="X41" s="31"/>
      <c r="Y41" s="31"/>
      <c r="Z41" s="31"/>
    </row>
    <row r="42" spans="1:26" x14ac:dyDescent="0.25">
      <c r="A42" s="61" t="s">
        <v>15</v>
      </c>
      <c r="B42" s="90" t="s">
        <v>31</v>
      </c>
      <c r="C42" s="90">
        <v>2</v>
      </c>
      <c r="D42" s="90">
        <v>3</v>
      </c>
      <c r="E42" s="90">
        <v>3</v>
      </c>
      <c r="F42" s="90">
        <v>3</v>
      </c>
      <c r="G42" s="90">
        <v>3</v>
      </c>
      <c r="H42" s="90">
        <v>3</v>
      </c>
      <c r="I42" s="90">
        <v>3</v>
      </c>
      <c r="J42" s="90">
        <v>1</v>
      </c>
      <c r="K42" s="90">
        <v>1</v>
      </c>
      <c r="L42" s="90">
        <v>4</v>
      </c>
    </row>
    <row r="43" spans="1:26" x14ac:dyDescent="0.25">
      <c r="A43" s="61" t="s">
        <v>15</v>
      </c>
      <c r="B43" s="90" t="s">
        <v>31</v>
      </c>
      <c r="C43" s="90">
        <v>1</v>
      </c>
      <c r="D43" s="90">
        <v>2</v>
      </c>
      <c r="E43" s="90">
        <v>2</v>
      </c>
      <c r="F43" s="90">
        <v>1</v>
      </c>
      <c r="G43" s="90">
        <v>1</v>
      </c>
      <c r="H43" s="90">
        <v>1</v>
      </c>
      <c r="I43" s="90">
        <v>1</v>
      </c>
      <c r="J43" s="90">
        <v>0</v>
      </c>
      <c r="K43" s="90">
        <v>0</v>
      </c>
      <c r="L43" s="90">
        <v>4</v>
      </c>
    </row>
    <row r="44" spans="1:26" x14ac:dyDescent="0.25">
      <c r="A44" s="61" t="s">
        <v>15</v>
      </c>
      <c r="B44" s="90" t="s">
        <v>31</v>
      </c>
      <c r="C44" s="90">
        <v>0</v>
      </c>
      <c r="D44" s="90">
        <v>2</v>
      </c>
      <c r="E44" s="90">
        <v>2</v>
      </c>
      <c r="F44" s="90">
        <v>2</v>
      </c>
      <c r="G44" s="90">
        <v>0</v>
      </c>
      <c r="H44" s="90">
        <v>2</v>
      </c>
      <c r="I44" s="90">
        <v>2</v>
      </c>
      <c r="J44" s="90">
        <v>0</v>
      </c>
      <c r="K44" s="90">
        <v>0</v>
      </c>
      <c r="L44" s="90">
        <v>4</v>
      </c>
    </row>
    <row r="45" spans="1:26" x14ac:dyDescent="0.25">
      <c r="A45" s="61" t="s">
        <v>15</v>
      </c>
      <c r="B45" s="90" t="s">
        <v>31</v>
      </c>
      <c r="C45" s="90">
        <v>0</v>
      </c>
      <c r="D45" s="90">
        <v>0</v>
      </c>
      <c r="E45" s="90">
        <v>0</v>
      </c>
      <c r="F45" s="90">
        <v>0</v>
      </c>
      <c r="G45" s="90">
        <v>0</v>
      </c>
      <c r="H45" s="90">
        <v>0</v>
      </c>
      <c r="I45" s="90">
        <v>0</v>
      </c>
      <c r="J45" s="90">
        <v>0</v>
      </c>
      <c r="K45" s="90">
        <v>0</v>
      </c>
      <c r="L45" s="82">
        <f>IF(SUM(C45:K45)=0,1,0)</f>
        <v>1</v>
      </c>
    </row>
    <row r="46" spans="1:26" x14ac:dyDescent="0.25">
      <c r="A46" s="61" t="s">
        <v>15</v>
      </c>
      <c r="B46" s="90" t="s">
        <v>31</v>
      </c>
      <c r="C46" s="90">
        <v>0</v>
      </c>
      <c r="D46" s="90">
        <v>1</v>
      </c>
      <c r="E46" s="90">
        <v>1</v>
      </c>
      <c r="F46" s="90">
        <v>1</v>
      </c>
      <c r="G46" s="90">
        <v>1</v>
      </c>
      <c r="H46" s="90">
        <v>1</v>
      </c>
      <c r="I46" s="90">
        <v>1</v>
      </c>
      <c r="J46" s="90">
        <v>0</v>
      </c>
      <c r="K46" s="90">
        <v>0</v>
      </c>
      <c r="L46" s="90">
        <v>4</v>
      </c>
    </row>
    <row r="47" spans="1:26" x14ac:dyDescent="0.25">
      <c r="A47" s="61" t="s">
        <v>15</v>
      </c>
      <c r="B47" s="90" t="s">
        <v>31</v>
      </c>
      <c r="C47" s="90">
        <v>1</v>
      </c>
      <c r="D47" s="90">
        <v>1</v>
      </c>
      <c r="E47" s="90">
        <v>2</v>
      </c>
      <c r="F47" s="90">
        <v>1</v>
      </c>
      <c r="G47" s="90">
        <v>1</v>
      </c>
      <c r="H47" s="90">
        <v>1</v>
      </c>
      <c r="I47" s="90">
        <v>1</v>
      </c>
      <c r="J47" s="90">
        <v>0</v>
      </c>
      <c r="K47" s="90">
        <v>0</v>
      </c>
      <c r="L47" s="90">
        <v>4</v>
      </c>
    </row>
    <row r="48" spans="1:26" x14ac:dyDescent="0.25">
      <c r="A48" s="61" t="s">
        <v>15</v>
      </c>
      <c r="B48" s="90" t="s">
        <v>31</v>
      </c>
      <c r="C48" s="90">
        <v>1</v>
      </c>
      <c r="D48" s="90">
        <v>1</v>
      </c>
      <c r="E48" s="90">
        <v>1</v>
      </c>
      <c r="F48" s="90">
        <v>2</v>
      </c>
      <c r="G48" s="90">
        <v>1</v>
      </c>
      <c r="H48" s="90">
        <v>1</v>
      </c>
      <c r="I48" s="90">
        <v>1</v>
      </c>
      <c r="J48" s="90">
        <v>0</v>
      </c>
      <c r="K48" s="90">
        <v>1</v>
      </c>
      <c r="L48" s="90">
        <v>4</v>
      </c>
    </row>
    <row r="49" spans="1:12" x14ac:dyDescent="0.25">
      <c r="A49" s="61" t="s">
        <v>15</v>
      </c>
      <c r="B49" s="90" t="s">
        <v>31</v>
      </c>
      <c r="C49" s="90">
        <v>1</v>
      </c>
      <c r="D49" s="90">
        <v>1</v>
      </c>
      <c r="E49" s="90">
        <v>2</v>
      </c>
      <c r="F49" s="90">
        <v>1</v>
      </c>
      <c r="G49" s="90">
        <v>1</v>
      </c>
      <c r="H49" s="90">
        <v>1</v>
      </c>
      <c r="I49" s="90">
        <v>1</v>
      </c>
      <c r="J49" s="90">
        <v>0</v>
      </c>
      <c r="K49" s="90">
        <v>0</v>
      </c>
      <c r="L49" s="90">
        <v>4</v>
      </c>
    </row>
    <row r="50" spans="1:12" x14ac:dyDescent="0.25">
      <c r="A50" s="61" t="s">
        <v>15</v>
      </c>
      <c r="B50" s="90" t="s">
        <v>31</v>
      </c>
      <c r="C50" s="90">
        <v>1</v>
      </c>
      <c r="D50" s="90">
        <v>1</v>
      </c>
      <c r="E50" s="90">
        <v>1</v>
      </c>
      <c r="F50" s="90">
        <v>1</v>
      </c>
      <c r="G50" s="90">
        <v>1</v>
      </c>
      <c r="H50" s="90">
        <v>1</v>
      </c>
      <c r="I50" s="90">
        <v>1</v>
      </c>
      <c r="J50" s="90">
        <v>0</v>
      </c>
      <c r="K50" s="90">
        <v>0</v>
      </c>
      <c r="L50" s="90">
        <v>4</v>
      </c>
    </row>
    <row r="51" spans="1:12" x14ac:dyDescent="0.25">
      <c r="A51" s="61" t="s">
        <v>15</v>
      </c>
      <c r="B51" s="90" t="s">
        <v>31</v>
      </c>
      <c r="C51" s="90">
        <v>1</v>
      </c>
      <c r="D51" s="90">
        <v>2</v>
      </c>
      <c r="E51" s="90">
        <v>2</v>
      </c>
      <c r="F51" s="90">
        <v>1</v>
      </c>
      <c r="G51" s="90">
        <v>1</v>
      </c>
      <c r="H51" s="90">
        <v>1</v>
      </c>
      <c r="I51" s="90">
        <v>1</v>
      </c>
      <c r="J51" s="90">
        <v>0</v>
      </c>
      <c r="K51" s="90">
        <v>0</v>
      </c>
      <c r="L51" s="90">
        <v>4</v>
      </c>
    </row>
    <row r="52" spans="1:12" x14ac:dyDescent="0.25">
      <c r="A52" s="61" t="s">
        <v>15</v>
      </c>
      <c r="B52" s="90" t="s">
        <v>31</v>
      </c>
      <c r="C52" s="90">
        <v>1</v>
      </c>
      <c r="D52" s="90">
        <v>1</v>
      </c>
      <c r="E52" s="90">
        <v>0</v>
      </c>
      <c r="F52" s="90">
        <v>1</v>
      </c>
      <c r="G52" s="90">
        <v>1</v>
      </c>
      <c r="H52" s="90">
        <v>0</v>
      </c>
      <c r="I52" s="90">
        <v>0</v>
      </c>
      <c r="J52" s="90">
        <v>0</v>
      </c>
      <c r="K52" s="90">
        <v>0</v>
      </c>
      <c r="L52" s="90">
        <v>3</v>
      </c>
    </row>
    <row r="53" spans="1:12" x14ac:dyDescent="0.25">
      <c r="A53" s="61" t="s">
        <v>15</v>
      </c>
      <c r="B53" s="90" t="s">
        <v>31</v>
      </c>
      <c r="C53" s="90">
        <v>1</v>
      </c>
      <c r="D53" s="90">
        <v>1</v>
      </c>
      <c r="E53" s="90">
        <v>0</v>
      </c>
      <c r="F53" s="90">
        <v>0</v>
      </c>
      <c r="G53" s="90">
        <v>0</v>
      </c>
      <c r="H53" s="90">
        <v>1</v>
      </c>
      <c r="I53" s="90">
        <v>0</v>
      </c>
      <c r="J53" s="90">
        <v>0</v>
      </c>
      <c r="K53" s="90">
        <v>0</v>
      </c>
      <c r="L53" s="90">
        <v>3</v>
      </c>
    </row>
    <row r="54" spans="1:12" x14ac:dyDescent="0.25">
      <c r="A54" s="61" t="s">
        <v>15</v>
      </c>
      <c r="B54" s="90" t="s">
        <v>31</v>
      </c>
      <c r="C54" s="90">
        <v>1</v>
      </c>
      <c r="D54" s="90">
        <v>1</v>
      </c>
      <c r="E54" s="90">
        <v>1</v>
      </c>
      <c r="F54" s="90">
        <v>1</v>
      </c>
      <c r="G54" s="90">
        <v>1</v>
      </c>
      <c r="H54" s="90">
        <v>2</v>
      </c>
      <c r="I54" s="90">
        <v>1</v>
      </c>
      <c r="J54" s="90">
        <v>0</v>
      </c>
      <c r="K54" s="90">
        <v>0</v>
      </c>
      <c r="L54" s="90">
        <v>4</v>
      </c>
    </row>
    <row r="55" spans="1:12" x14ac:dyDescent="0.25">
      <c r="A55" s="61" t="s">
        <v>15</v>
      </c>
      <c r="B55" s="90" t="s">
        <v>31</v>
      </c>
      <c r="C55" s="90">
        <v>2</v>
      </c>
      <c r="D55" s="90">
        <v>1</v>
      </c>
      <c r="E55" s="90">
        <v>0</v>
      </c>
      <c r="F55" s="90">
        <v>1</v>
      </c>
      <c r="G55" s="90">
        <v>0</v>
      </c>
      <c r="H55" s="90">
        <v>1</v>
      </c>
      <c r="I55" s="90">
        <v>1</v>
      </c>
      <c r="J55" s="90">
        <v>0</v>
      </c>
      <c r="K55" s="90">
        <v>0</v>
      </c>
      <c r="L55" s="90">
        <v>4</v>
      </c>
    </row>
    <row r="56" spans="1:12" x14ac:dyDescent="0.25">
      <c r="A56" s="61" t="s">
        <v>15</v>
      </c>
      <c r="B56" s="90" t="s">
        <v>31</v>
      </c>
      <c r="C56" s="90">
        <v>1</v>
      </c>
      <c r="D56" s="90">
        <v>1</v>
      </c>
      <c r="E56" s="90">
        <v>1</v>
      </c>
      <c r="F56" s="90">
        <v>1</v>
      </c>
      <c r="G56" s="90">
        <v>1</v>
      </c>
      <c r="H56" s="90">
        <v>1</v>
      </c>
      <c r="I56" s="90">
        <v>1</v>
      </c>
      <c r="J56" s="90">
        <v>0</v>
      </c>
      <c r="K56" s="90">
        <v>0</v>
      </c>
      <c r="L56" s="90">
        <v>4</v>
      </c>
    </row>
    <row r="57" spans="1:12" x14ac:dyDescent="0.25">
      <c r="A57" s="61" t="s">
        <v>15</v>
      </c>
      <c r="B57" s="90" t="s">
        <v>31</v>
      </c>
      <c r="C57" s="90">
        <v>1</v>
      </c>
      <c r="D57" s="90">
        <v>1</v>
      </c>
      <c r="E57" s="90">
        <v>1</v>
      </c>
      <c r="F57" s="90">
        <v>1</v>
      </c>
      <c r="G57" s="90">
        <v>1</v>
      </c>
      <c r="H57" s="90">
        <v>1</v>
      </c>
      <c r="I57" s="90">
        <v>1</v>
      </c>
      <c r="J57" s="90">
        <v>0</v>
      </c>
      <c r="K57" s="90">
        <v>0</v>
      </c>
      <c r="L57" s="90">
        <v>4</v>
      </c>
    </row>
    <row r="58" spans="1:12" x14ac:dyDescent="0.25">
      <c r="A58" s="61" t="s">
        <v>15</v>
      </c>
      <c r="B58" s="90" t="s">
        <v>31</v>
      </c>
      <c r="C58" s="90">
        <v>1</v>
      </c>
      <c r="D58" s="90">
        <v>1</v>
      </c>
      <c r="E58" s="90">
        <v>1</v>
      </c>
      <c r="F58" s="90">
        <v>1</v>
      </c>
      <c r="G58" s="90">
        <v>1</v>
      </c>
      <c r="H58" s="90">
        <v>1</v>
      </c>
      <c r="I58" s="90">
        <v>1</v>
      </c>
      <c r="J58" s="90">
        <v>0</v>
      </c>
      <c r="K58" s="90">
        <v>0</v>
      </c>
      <c r="L58" s="90">
        <v>4</v>
      </c>
    </row>
    <row r="59" spans="1:12" x14ac:dyDescent="0.25">
      <c r="A59" s="61" t="s">
        <v>15</v>
      </c>
      <c r="B59" s="90" t="s">
        <v>31</v>
      </c>
      <c r="C59" s="90">
        <v>1</v>
      </c>
      <c r="D59" s="90">
        <v>1</v>
      </c>
      <c r="E59" s="90">
        <v>1</v>
      </c>
      <c r="F59" s="90">
        <v>1</v>
      </c>
      <c r="G59" s="90">
        <v>1</v>
      </c>
      <c r="H59" s="90">
        <v>1</v>
      </c>
      <c r="I59" s="90">
        <v>1</v>
      </c>
      <c r="J59" s="90">
        <v>0</v>
      </c>
      <c r="K59" s="90">
        <v>0</v>
      </c>
      <c r="L59" s="90">
        <v>4</v>
      </c>
    </row>
    <row r="60" spans="1:12" x14ac:dyDescent="0.25">
      <c r="A60" s="61" t="s">
        <v>17</v>
      </c>
      <c r="B60" s="90" t="s">
        <v>31</v>
      </c>
      <c r="C60" s="90">
        <v>0</v>
      </c>
      <c r="D60" s="90">
        <v>0</v>
      </c>
      <c r="E60" s="90">
        <v>0</v>
      </c>
      <c r="F60" s="90">
        <v>0</v>
      </c>
      <c r="G60" s="90">
        <v>0</v>
      </c>
      <c r="H60" s="90">
        <v>0</v>
      </c>
      <c r="I60" s="90">
        <v>0</v>
      </c>
      <c r="J60" s="90">
        <v>0</v>
      </c>
      <c r="K60" s="90">
        <v>0</v>
      </c>
      <c r="L60" s="82">
        <f>IF(SUM(C60:K60)=0,1,0)</f>
        <v>1</v>
      </c>
    </row>
    <row r="61" spans="1:12" x14ac:dyDescent="0.25">
      <c r="A61" s="61" t="s">
        <v>17</v>
      </c>
      <c r="B61" s="90" t="s">
        <v>31</v>
      </c>
      <c r="C61" s="90">
        <v>0</v>
      </c>
      <c r="D61" s="90">
        <v>0</v>
      </c>
      <c r="E61" s="90">
        <v>0</v>
      </c>
      <c r="F61" s="90">
        <v>0</v>
      </c>
      <c r="G61" s="90">
        <v>0</v>
      </c>
      <c r="H61" s="90">
        <v>0</v>
      </c>
      <c r="I61" s="90">
        <v>0</v>
      </c>
      <c r="J61" s="90">
        <v>0</v>
      </c>
      <c r="K61" s="90">
        <v>0</v>
      </c>
      <c r="L61" s="82">
        <f>IF(SUM(C61:K61)=0,1,0)</f>
        <v>1</v>
      </c>
    </row>
    <row r="62" spans="1:12" x14ac:dyDescent="0.25">
      <c r="A62" s="61" t="s">
        <v>17</v>
      </c>
      <c r="B62" s="90" t="s">
        <v>31</v>
      </c>
      <c r="C62" s="90">
        <v>0</v>
      </c>
      <c r="D62" s="90">
        <v>0</v>
      </c>
      <c r="E62" s="90">
        <v>0</v>
      </c>
      <c r="F62" s="90">
        <v>0</v>
      </c>
      <c r="G62" s="90">
        <v>0</v>
      </c>
      <c r="H62" s="90">
        <v>0</v>
      </c>
      <c r="I62" s="90">
        <v>0</v>
      </c>
      <c r="J62" s="90">
        <v>0</v>
      </c>
      <c r="K62" s="90">
        <v>0</v>
      </c>
      <c r="L62" s="82">
        <f>IF(SUM(C62:K62)=0,1,0)</f>
        <v>1</v>
      </c>
    </row>
    <row r="63" spans="1:12" x14ac:dyDescent="0.25">
      <c r="A63" s="61" t="s">
        <v>17</v>
      </c>
      <c r="B63" s="90" t="s">
        <v>31</v>
      </c>
      <c r="C63" s="90">
        <v>0</v>
      </c>
      <c r="D63" s="90">
        <v>0</v>
      </c>
      <c r="E63" s="90">
        <v>0</v>
      </c>
      <c r="F63" s="90">
        <v>1</v>
      </c>
      <c r="G63" s="90">
        <v>0</v>
      </c>
      <c r="H63" s="90">
        <v>0</v>
      </c>
      <c r="I63" s="90">
        <v>0</v>
      </c>
      <c r="J63" s="90">
        <v>0</v>
      </c>
      <c r="K63" s="90">
        <v>0</v>
      </c>
      <c r="L63" s="90">
        <v>2</v>
      </c>
    </row>
    <row r="64" spans="1:12" x14ac:dyDescent="0.25">
      <c r="A64" s="61" t="s">
        <v>17</v>
      </c>
      <c r="B64" s="90" t="s">
        <v>31</v>
      </c>
      <c r="C64" s="90">
        <v>2</v>
      </c>
      <c r="D64" s="90">
        <v>3</v>
      </c>
      <c r="E64" s="90">
        <v>3</v>
      </c>
      <c r="F64" s="90">
        <v>3</v>
      </c>
      <c r="G64" s="90">
        <v>3</v>
      </c>
      <c r="H64" s="90">
        <v>3</v>
      </c>
      <c r="I64" s="90">
        <v>3</v>
      </c>
      <c r="J64" s="90">
        <v>1</v>
      </c>
      <c r="K64" s="90">
        <v>1</v>
      </c>
      <c r="L64" s="90">
        <v>4</v>
      </c>
    </row>
    <row r="65" spans="1:12" x14ac:dyDescent="0.25">
      <c r="A65" s="61" t="s">
        <v>17</v>
      </c>
      <c r="B65" s="90" t="s">
        <v>31</v>
      </c>
      <c r="C65" s="90">
        <v>3</v>
      </c>
      <c r="D65" s="90">
        <v>3</v>
      </c>
      <c r="E65" s="90">
        <v>3</v>
      </c>
      <c r="F65" s="90">
        <v>3</v>
      </c>
      <c r="G65" s="90">
        <v>3</v>
      </c>
      <c r="H65" s="90">
        <v>3</v>
      </c>
      <c r="I65" s="90">
        <v>3</v>
      </c>
      <c r="J65" s="90">
        <v>0</v>
      </c>
      <c r="K65" s="90">
        <v>1</v>
      </c>
      <c r="L65" s="90">
        <v>4</v>
      </c>
    </row>
    <row r="66" spans="1:12" x14ac:dyDescent="0.25">
      <c r="A66" s="61" t="s">
        <v>17</v>
      </c>
      <c r="B66" s="90" t="s">
        <v>31</v>
      </c>
      <c r="C66" s="90">
        <v>2</v>
      </c>
      <c r="D66" s="90">
        <v>2</v>
      </c>
      <c r="E66" s="90">
        <v>2</v>
      </c>
      <c r="F66" s="90">
        <v>2</v>
      </c>
      <c r="G66" s="90">
        <v>2</v>
      </c>
      <c r="H66" s="90">
        <v>3</v>
      </c>
      <c r="I66" s="90">
        <v>2</v>
      </c>
      <c r="J66" s="90">
        <v>0</v>
      </c>
      <c r="K66" s="90">
        <v>0</v>
      </c>
      <c r="L66" s="90">
        <v>4</v>
      </c>
    </row>
    <row r="67" spans="1:12" x14ac:dyDescent="0.25">
      <c r="A67" s="61" t="s">
        <v>17</v>
      </c>
      <c r="B67" s="90" t="s">
        <v>31</v>
      </c>
      <c r="C67" s="90">
        <v>3</v>
      </c>
      <c r="D67" s="90">
        <v>3</v>
      </c>
      <c r="E67" s="90">
        <v>3</v>
      </c>
      <c r="F67" s="90">
        <v>3</v>
      </c>
      <c r="G67" s="90">
        <v>3</v>
      </c>
      <c r="H67" s="90">
        <v>3</v>
      </c>
      <c r="I67" s="90">
        <v>3</v>
      </c>
      <c r="J67" s="90">
        <v>1</v>
      </c>
      <c r="K67" s="90">
        <v>1</v>
      </c>
      <c r="L67" s="90">
        <v>4</v>
      </c>
    </row>
    <row r="68" spans="1:12" x14ac:dyDescent="0.25">
      <c r="A68" s="61" t="s">
        <v>17</v>
      </c>
      <c r="B68" s="90" t="s">
        <v>31</v>
      </c>
      <c r="C68" s="90">
        <v>3</v>
      </c>
      <c r="D68" s="90">
        <v>3</v>
      </c>
      <c r="E68" s="90">
        <v>3</v>
      </c>
      <c r="F68" s="90">
        <v>3</v>
      </c>
      <c r="G68" s="90">
        <v>3</v>
      </c>
      <c r="H68" s="90">
        <v>3</v>
      </c>
      <c r="I68" s="90">
        <v>3</v>
      </c>
      <c r="J68" s="90">
        <v>1</v>
      </c>
      <c r="K68" s="90">
        <v>1</v>
      </c>
      <c r="L68" s="90">
        <v>4</v>
      </c>
    </row>
    <row r="69" spans="1:12" x14ac:dyDescent="0.25">
      <c r="A69" s="61" t="s">
        <v>17</v>
      </c>
      <c r="B69" s="90" t="s">
        <v>31</v>
      </c>
      <c r="C69" s="90">
        <v>3</v>
      </c>
      <c r="D69" s="90">
        <v>3</v>
      </c>
      <c r="E69" s="90">
        <v>3</v>
      </c>
      <c r="F69" s="90">
        <v>3</v>
      </c>
      <c r="G69" s="90">
        <v>3</v>
      </c>
      <c r="H69" s="90">
        <v>3</v>
      </c>
      <c r="I69" s="90">
        <v>3</v>
      </c>
      <c r="J69" s="90">
        <v>2</v>
      </c>
      <c r="K69" s="90">
        <v>2</v>
      </c>
      <c r="L69" s="90">
        <v>4</v>
      </c>
    </row>
    <row r="70" spans="1:12" x14ac:dyDescent="0.25">
      <c r="A70" s="61" t="s">
        <v>17</v>
      </c>
      <c r="B70" s="90" t="s">
        <v>31</v>
      </c>
      <c r="C70" s="90">
        <v>0</v>
      </c>
      <c r="D70" s="90">
        <v>0</v>
      </c>
      <c r="E70" s="90">
        <v>0</v>
      </c>
      <c r="F70" s="90">
        <v>0</v>
      </c>
      <c r="G70" s="90">
        <v>0</v>
      </c>
      <c r="H70" s="90">
        <v>0</v>
      </c>
      <c r="I70" s="90">
        <v>0</v>
      </c>
      <c r="J70" s="90">
        <v>0</v>
      </c>
      <c r="K70" s="90">
        <v>0</v>
      </c>
      <c r="L70" s="82">
        <f>IF(SUM(C70:K70)=0,1,0)</f>
        <v>1</v>
      </c>
    </row>
    <row r="71" spans="1:12" x14ac:dyDescent="0.25">
      <c r="A71" s="61" t="s">
        <v>17</v>
      </c>
      <c r="B71" s="90" t="s">
        <v>31</v>
      </c>
      <c r="C71" s="90">
        <v>1</v>
      </c>
      <c r="D71" s="90">
        <v>1</v>
      </c>
      <c r="E71" s="90">
        <v>2</v>
      </c>
      <c r="F71" s="90">
        <v>2</v>
      </c>
      <c r="G71" s="90">
        <v>1</v>
      </c>
      <c r="H71" s="90">
        <v>1</v>
      </c>
      <c r="I71" s="90">
        <v>1</v>
      </c>
      <c r="J71" s="90">
        <v>0</v>
      </c>
      <c r="K71" s="90">
        <v>0</v>
      </c>
      <c r="L71" s="90">
        <v>4</v>
      </c>
    </row>
    <row r="72" spans="1:12" x14ac:dyDescent="0.25">
      <c r="A72" s="61" t="s">
        <v>15</v>
      </c>
      <c r="B72" s="90" t="s">
        <v>32</v>
      </c>
      <c r="C72" s="90">
        <v>2</v>
      </c>
      <c r="D72" s="90">
        <v>3</v>
      </c>
      <c r="E72" s="90">
        <v>1</v>
      </c>
      <c r="F72" s="90">
        <v>1</v>
      </c>
      <c r="G72" s="90">
        <v>3</v>
      </c>
      <c r="H72" s="90">
        <v>2</v>
      </c>
      <c r="I72" s="90">
        <v>1</v>
      </c>
      <c r="J72" s="90">
        <v>0</v>
      </c>
      <c r="K72" s="90">
        <v>0</v>
      </c>
      <c r="L72" s="90">
        <v>4</v>
      </c>
    </row>
    <row r="73" spans="1:12" x14ac:dyDescent="0.25">
      <c r="A73" s="61" t="s">
        <v>15</v>
      </c>
      <c r="B73" s="90" t="s">
        <v>32</v>
      </c>
      <c r="C73" s="90">
        <v>3</v>
      </c>
      <c r="D73" s="90">
        <v>2</v>
      </c>
      <c r="E73" s="90">
        <v>2</v>
      </c>
      <c r="F73" s="90">
        <v>1</v>
      </c>
      <c r="G73" s="90">
        <v>1</v>
      </c>
      <c r="H73" s="90">
        <v>1</v>
      </c>
      <c r="I73" s="90">
        <v>2</v>
      </c>
      <c r="J73" s="90">
        <v>1</v>
      </c>
      <c r="K73" s="90">
        <v>1</v>
      </c>
      <c r="L73" s="90">
        <v>4</v>
      </c>
    </row>
    <row r="74" spans="1:12" x14ac:dyDescent="0.25">
      <c r="A74" s="61" t="s">
        <v>15</v>
      </c>
      <c r="B74" s="90" t="s">
        <v>32</v>
      </c>
      <c r="C74" s="90">
        <v>2</v>
      </c>
      <c r="D74" s="90">
        <v>2</v>
      </c>
      <c r="E74" s="90">
        <v>3</v>
      </c>
      <c r="F74" s="90">
        <v>2</v>
      </c>
      <c r="G74" s="90">
        <v>3</v>
      </c>
      <c r="H74" s="90">
        <v>3</v>
      </c>
      <c r="I74" s="90">
        <v>2</v>
      </c>
      <c r="J74" s="90">
        <v>3</v>
      </c>
      <c r="K74" s="90">
        <v>3</v>
      </c>
      <c r="L74" s="90">
        <v>4</v>
      </c>
    </row>
    <row r="75" spans="1:12" x14ac:dyDescent="0.25">
      <c r="A75" s="61" t="s">
        <v>15</v>
      </c>
      <c r="B75" s="90" t="s">
        <v>32</v>
      </c>
      <c r="C75" s="90">
        <v>2</v>
      </c>
      <c r="D75" s="90">
        <v>2</v>
      </c>
      <c r="E75" s="90">
        <v>3</v>
      </c>
      <c r="F75" s="90">
        <v>2</v>
      </c>
      <c r="G75" s="90">
        <v>3</v>
      </c>
      <c r="H75" s="90">
        <v>2</v>
      </c>
      <c r="I75" s="90">
        <v>2</v>
      </c>
      <c r="J75" s="90">
        <v>0</v>
      </c>
      <c r="K75" s="90">
        <v>1</v>
      </c>
      <c r="L75" s="90">
        <v>4</v>
      </c>
    </row>
    <row r="76" spans="1:12" x14ac:dyDescent="0.25">
      <c r="A76" s="61" t="s">
        <v>15</v>
      </c>
      <c r="B76" s="90" t="s">
        <v>32</v>
      </c>
      <c r="C76" s="90">
        <v>2</v>
      </c>
      <c r="D76" s="90">
        <v>2</v>
      </c>
      <c r="E76" s="90">
        <v>3</v>
      </c>
      <c r="F76" s="90">
        <v>2</v>
      </c>
      <c r="G76" s="90">
        <v>2</v>
      </c>
      <c r="H76" s="90">
        <v>2</v>
      </c>
      <c r="I76" s="90">
        <v>2</v>
      </c>
      <c r="J76" s="90">
        <v>0</v>
      </c>
      <c r="K76" s="90">
        <v>0</v>
      </c>
      <c r="L76" s="90">
        <v>4</v>
      </c>
    </row>
    <row r="77" spans="1:12" x14ac:dyDescent="0.25">
      <c r="A77" s="61" t="s">
        <v>15</v>
      </c>
      <c r="B77" s="90" t="s">
        <v>32</v>
      </c>
      <c r="C77" s="90">
        <v>1</v>
      </c>
      <c r="D77" s="90">
        <v>2</v>
      </c>
      <c r="E77" s="90">
        <v>2</v>
      </c>
      <c r="F77" s="90">
        <v>3</v>
      </c>
      <c r="G77" s="90">
        <v>2</v>
      </c>
      <c r="H77" s="90">
        <v>2</v>
      </c>
      <c r="I77" s="90">
        <v>2</v>
      </c>
      <c r="J77" s="90">
        <v>0</v>
      </c>
      <c r="K77" s="90">
        <v>1</v>
      </c>
      <c r="L77" s="90">
        <v>4</v>
      </c>
    </row>
    <row r="78" spans="1:12" x14ac:dyDescent="0.25">
      <c r="A78" s="61" t="s">
        <v>15</v>
      </c>
      <c r="B78" s="90" t="s">
        <v>32</v>
      </c>
      <c r="C78" s="90">
        <v>2</v>
      </c>
      <c r="D78" s="90">
        <v>2</v>
      </c>
      <c r="E78" s="90">
        <v>2</v>
      </c>
      <c r="F78" s="90">
        <v>2</v>
      </c>
      <c r="G78" s="90">
        <v>2</v>
      </c>
      <c r="H78" s="90">
        <v>2</v>
      </c>
      <c r="I78" s="90">
        <v>2</v>
      </c>
      <c r="J78" s="90">
        <v>0</v>
      </c>
      <c r="K78" s="90">
        <v>1</v>
      </c>
      <c r="L78" s="90">
        <v>4</v>
      </c>
    </row>
    <row r="79" spans="1:12" x14ac:dyDescent="0.25">
      <c r="A79" s="61" t="s">
        <v>15</v>
      </c>
      <c r="B79" s="90" t="s">
        <v>32</v>
      </c>
      <c r="C79" s="90">
        <v>2</v>
      </c>
      <c r="D79" s="90">
        <v>2</v>
      </c>
      <c r="E79" s="90">
        <v>2</v>
      </c>
      <c r="F79" s="90">
        <v>3</v>
      </c>
      <c r="G79" s="90">
        <v>3</v>
      </c>
      <c r="H79" s="90">
        <v>2</v>
      </c>
      <c r="I79" s="90">
        <v>3</v>
      </c>
      <c r="J79" s="90">
        <v>1</v>
      </c>
      <c r="K79" s="90">
        <v>1</v>
      </c>
      <c r="L79" s="90">
        <v>4</v>
      </c>
    </row>
    <row r="80" spans="1:12" x14ac:dyDescent="0.25">
      <c r="A80" s="61" t="s">
        <v>15</v>
      </c>
      <c r="B80" s="90" t="s">
        <v>32</v>
      </c>
      <c r="C80" s="90">
        <v>0</v>
      </c>
      <c r="D80" s="90">
        <v>1</v>
      </c>
      <c r="E80" s="90">
        <v>1</v>
      </c>
      <c r="F80" s="90">
        <v>2</v>
      </c>
      <c r="G80" s="90">
        <v>2</v>
      </c>
      <c r="H80" s="90">
        <v>1</v>
      </c>
      <c r="I80" s="90">
        <v>1</v>
      </c>
      <c r="J80" s="90">
        <v>0</v>
      </c>
      <c r="K80" s="90">
        <v>0</v>
      </c>
      <c r="L80" s="90">
        <v>4</v>
      </c>
    </row>
    <row r="81" spans="1:12" x14ac:dyDescent="0.25">
      <c r="A81" s="61" t="s">
        <v>15</v>
      </c>
      <c r="B81" s="90" t="s">
        <v>32</v>
      </c>
      <c r="C81" s="90">
        <v>1</v>
      </c>
      <c r="D81" s="90">
        <v>2</v>
      </c>
      <c r="E81" s="90">
        <v>1</v>
      </c>
      <c r="F81" s="90">
        <v>1</v>
      </c>
      <c r="G81" s="90">
        <v>1</v>
      </c>
      <c r="H81" s="90">
        <v>1</v>
      </c>
      <c r="I81" s="90">
        <v>2</v>
      </c>
      <c r="J81" s="90">
        <v>0</v>
      </c>
      <c r="K81" s="90">
        <v>0</v>
      </c>
      <c r="L81" s="90">
        <v>4</v>
      </c>
    </row>
    <row r="82" spans="1:12" x14ac:dyDescent="0.25">
      <c r="A82" s="61" t="s">
        <v>15</v>
      </c>
      <c r="B82" s="90" t="s">
        <v>32</v>
      </c>
      <c r="C82" s="90">
        <v>2</v>
      </c>
      <c r="D82" s="90">
        <v>2</v>
      </c>
      <c r="E82" s="90">
        <v>2</v>
      </c>
      <c r="F82" s="90">
        <v>3</v>
      </c>
      <c r="G82" s="90">
        <v>3</v>
      </c>
      <c r="H82" s="90">
        <v>3</v>
      </c>
      <c r="I82" s="90">
        <v>2</v>
      </c>
      <c r="J82" s="90">
        <v>1</v>
      </c>
      <c r="K82" s="90">
        <v>1</v>
      </c>
      <c r="L82" s="90">
        <v>4</v>
      </c>
    </row>
    <row r="83" spans="1:12" x14ac:dyDescent="0.25">
      <c r="A83" s="61" t="s">
        <v>15</v>
      </c>
      <c r="B83" s="90" t="s">
        <v>32</v>
      </c>
      <c r="C83" s="90">
        <v>3</v>
      </c>
      <c r="D83" s="90">
        <v>2</v>
      </c>
      <c r="E83" s="90">
        <v>3</v>
      </c>
      <c r="F83" s="90">
        <v>3</v>
      </c>
      <c r="G83" s="90">
        <v>3</v>
      </c>
      <c r="H83" s="90">
        <v>3</v>
      </c>
      <c r="I83" s="90">
        <v>3</v>
      </c>
      <c r="J83" s="90">
        <v>0</v>
      </c>
      <c r="K83" s="90">
        <v>2</v>
      </c>
      <c r="L83" s="90">
        <v>4</v>
      </c>
    </row>
    <row r="84" spans="1:12" x14ac:dyDescent="0.25">
      <c r="A84" s="61" t="s">
        <v>15</v>
      </c>
      <c r="B84" s="90" t="s">
        <v>32</v>
      </c>
      <c r="C84" s="90">
        <v>1</v>
      </c>
      <c r="D84" s="90">
        <v>1</v>
      </c>
      <c r="E84" s="90">
        <v>1</v>
      </c>
      <c r="F84" s="90">
        <v>2</v>
      </c>
      <c r="G84" s="90">
        <v>1</v>
      </c>
      <c r="H84" s="90">
        <v>2</v>
      </c>
      <c r="I84" s="90">
        <v>2</v>
      </c>
      <c r="J84" s="90">
        <v>0</v>
      </c>
      <c r="K84" s="90">
        <v>0</v>
      </c>
      <c r="L84" s="90">
        <v>4</v>
      </c>
    </row>
    <row r="85" spans="1:12" x14ac:dyDescent="0.25">
      <c r="A85" s="61" t="s">
        <v>15</v>
      </c>
      <c r="B85" s="90" t="s">
        <v>32</v>
      </c>
      <c r="C85" s="90">
        <v>2</v>
      </c>
      <c r="D85" s="90">
        <v>2</v>
      </c>
      <c r="E85" s="90">
        <v>3</v>
      </c>
      <c r="F85" s="90">
        <v>3</v>
      </c>
      <c r="G85" s="90">
        <v>3</v>
      </c>
      <c r="H85" s="90">
        <v>3</v>
      </c>
      <c r="I85" s="90">
        <v>3</v>
      </c>
      <c r="J85" s="90">
        <v>1</v>
      </c>
      <c r="K85" s="90">
        <v>2</v>
      </c>
      <c r="L85" s="90">
        <v>4</v>
      </c>
    </row>
    <row r="86" spans="1:12" x14ac:dyDescent="0.25">
      <c r="A86" s="61" t="s">
        <v>15</v>
      </c>
      <c r="B86" s="90" t="s">
        <v>32</v>
      </c>
      <c r="C86" s="90">
        <v>2</v>
      </c>
      <c r="D86" s="90">
        <v>2</v>
      </c>
      <c r="E86" s="90">
        <v>2</v>
      </c>
      <c r="F86" s="90">
        <v>1</v>
      </c>
      <c r="G86" s="90">
        <v>2</v>
      </c>
      <c r="H86" s="90">
        <v>1</v>
      </c>
      <c r="I86" s="90">
        <v>2</v>
      </c>
      <c r="J86" s="90">
        <v>2</v>
      </c>
      <c r="K86" s="90">
        <v>2</v>
      </c>
      <c r="L86" s="90">
        <v>4</v>
      </c>
    </row>
    <row r="87" spans="1:12" x14ac:dyDescent="0.25">
      <c r="A87" s="61" t="s">
        <v>15</v>
      </c>
      <c r="B87" s="90" t="s">
        <v>32</v>
      </c>
      <c r="C87" s="90">
        <v>2</v>
      </c>
      <c r="D87" s="90">
        <v>1</v>
      </c>
      <c r="E87" s="90">
        <v>2</v>
      </c>
      <c r="F87" s="90">
        <v>2</v>
      </c>
      <c r="G87" s="90">
        <v>1</v>
      </c>
      <c r="H87" s="90">
        <v>1</v>
      </c>
      <c r="I87" s="90">
        <v>2</v>
      </c>
      <c r="J87" s="90">
        <v>0</v>
      </c>
      <c r="K87" s="90">
        <v>0</v>
      </c>
      <c r="L87" s="90">
        <v>4</v>
      </c>
    </row>
    <row r="88" spans="1:12" x14ac:dyDescent="0.25">
      <c r="A88" s="61" t="s">
        <v>15</v>
      </c>
      <c r="B88" s="90" t="s">
        <v>32</v>
      </c>
      <c r="C88" s="90">
        <v>1</v>
      </c>
      <c r="D88" s="90">
        <v>2</v>
      </c>
      <c r="E88" s="90">
        <v>1</v>
      </c>
      <c r="F88" s="90">
        <v>1</v>
      </c>
      <c r="G88" s="90">
        <v>2</v>
      </c>
      <c r="H88" s="90">
        <v>1</v>
      </c>
      <c r="I88" s="90">
        <v>2</v>
      </c>
      <c r="J88" s="90">
        <v>0</v>
      </c>
      <c r="K88" s="90">
        <v>0</v>
      </c>
      <c r="L88" s="90">
        <v>4</v>
      </c>
    </row>
    <row r="89" spans="1:12" x14ac:dyDescent="0.25">
      <c r="A89" s="61" t="s">
        <v>15</v>
      </c>
      <c r="B89" s="90" t="s">
        <v>32</v>
      </c>
      <c r="C89" s="90">
        <v>1</v>
      </c>
      <c r="D89" s="90">
        <v>1</v>
      </c>
      <c r="E89" s="90">
        <v>1</v>
      </c>
      <c r="F89" s="90">
        <v>2</v>
      </c>
      <c r="G89" s="90">
        <v>1</v>
      </c>
      <c r="H89" s="90">
        <v>2</v>
      </c>
      <c r="I89" s="90">
        <v>1</v>
      </c>
      <c r="J89" s="90">
        <v>0</v>
      </c>
      <c r="K89" s="90">
        <v>0</v>
      </c>
      <c r="L89" s="90">
        <v>4</v>
      </c>
    </row>
    <row r="90" spans="1:12" x14ac:dyDescent="0.25">
      <c r="A90" s="61" t="s">
        <v>15</v>
      </c>
      <c r="B90" s="90" t="s">
        <v>32</v>
      </c>
      <c r="C90" s="90">
        <v>2</v>
      </c>
      <c r="D90" s="90">
        <v>3</v>
      </c>
      <c r="E90" s="90">
        <v>3</v>
      </c>
      <c r="F90" s="90">
        <v>1</v>
      </c>
      <c r="G90" s="90">
        <v>3</v>
      </c>
      <c r="H90" s="90">
        <v>3</v>
      </c>
      <c r="I90" s="90">
        <v>1</v>
      </c>
      <c r="J90" s="90">
        <v>2</v>
      </c>
      <c r="K90" s="90">
        <v>2</v>
      </c>
      <c r="L90" s="90">
        <v>4</v>
      </c>
    </row>
    <row r="91" spans="1:12" x14ac:dyDescent="0.25">
      <c r="A91" s="61" t="s">
        <v>15</v>
      </c>
      <c r="B91" s="90" t="s">
        <v>32</v>
      </c>
      <c r="C91" s="90">
        <v>2</v>
      </c>
      <c r="D91" s="90">
        <v>3</v>
      </c>
      <c r="E91" s="90">
        <v>1</v>
      </c>
      <c r="F91" s="90">
        <v>2</v>
      </c>
      <c r="G91" s="90">
        <v>2</v>
      </c>
      <c r="H91" s="90">
        <v>2</v>
      </c>
      <c r="I91" s="90">
        <v>2</v>
      </c>
      <c r="J91" s="90">
        <v>1</v>
      </c>
      <c r="K91" s="90">
        <v>0</v>
      </c>
      <c r="L91" s="90">
        <v>4</v>
      </c>
    </row>
    <row r="92" spans="1:12" x14ac:dyDescent="0.25">
      <c r="A92" s="61" t="s">
        <v>15</v>
      </c>
      <c r="B92" s="90" t="s">
        <v>32</v>
      </c>
      <c r="C92" s="90">
        <v>1</v>
      </c>
      <c r="D92" s="90">
        <v>2</v>
      </c>
      <c r="E92" s="90">
        <v>2</v>
      </c>
      <c r="F92" s="90">
        <v>2</v>
      </c>
      <c r="G92" s="90">
        <v>2</v>
      </c>
      <c r="H92" s="90">
        <v>2</v>
      </c>
      <c r="I92" s="90">
        <v>2</v>
      </c>
      <c r="J92" s="90">
        <v>1</v>
      </c>
      <c r="K92" s="90">
        <v>1</v>
      </c>
      <c r="L92" s="90">
        <v>4</v>
      </c>
    </row>
    <row r="93" spans="1:12" x14ac:dyDescent="0.25">
      <c r="A93" s="61" t="s">
        <v>15</v>
      </c>
      <c r="B93" s="90" t="s">
        <v>32</v>
      </c>
      <c r="C93" s="90">
        <v>0</v>
      </c>
      <c r="D93" s="90">
        <v>1</v>
      </c>
      <c r="E93" s="90">
        <v>1</v>
      </c>
      <c r="F93" s="90">
        <v>1</v>
      </c>
      <c r="G93" s="90">
        <v>1</v>
      </c>
      <c r="H93" s="90">
        <v>1</v>
      </c>
      <c r="I93" s="90">
        <v>1</v>
      </c>
      <c r="J93" s="90">
        <v>0</v>
      </c>
      <c r="K93" s="90">
        <v>0</v>
      </c>
      <c r="L93" s="90">
        <v>4</v>
      </c>
    </row>
    <row r="94" spans="1:12" x14ac:dyDescent="0.25">
      <c r="A94" s="61" t="s">
        <v>15</v>
      </c>
      <c r="B94" s="90" t="s">
        <v>32</v>
      </c>
      <c r="C94" s="90">
        <v>2</v>
      </c>
      <c r="D94" s="90">
        <v>2</v>
      </c>
      <c r="E94" s="90">
        <v>2</v>
      </c>
      <c r="F94" s="90">
        <v>2</v>
      </c>
      <c r="G94" s="90">
        <v>2</v>
      </c>
      <c r="H94" s="90">
        <v>2</v>
      </c>
      <c r="I94" s="90">
        <v>2</v>
      </c>
      <c r="J94" s="90">
        <v>1</v>
      </c>
      <c r="K94" s="90">
        <v>1</v>
      </c>
      <c r="L94" s="90">
        <v>4</v>
      </c>
    </row>
    <row r="95" spans="1:12" x14ac:dyDescent="0.25">
      <c r="A95" s="61" t="s">
        <v>16</v>
      </c>
      <c r="B95" s="90" t="s">
        <v>32</v>
      </c>
      <c r="C95" s="90">
        <v>1</v>
      </c>
      <c r="D95" s="90">
        <v>1</v>
      </c>
      <c r="E95" s="90">
        <v>1</v>
      </c>
      <c r="F95" s="90">
        <v>1</v>
      </c>
      <c r="G95" s="90">
        <v>1</v>
      </c>
      <c r="H95" s="90">
        <v>2</v>
      </c>
      <c r="I95" s="90">
        <v>1</v>
      </c>
      <c r="J95" s="90">
        <v>0</v>
      </c>
      <c r="K95" s="90">
        <v>0</v>
      </c>
      <c r="L95" s="90">
        <v>4</v>
      </c>
    </row>
    <row r="96" spans="1:12" x14ac:dyDescent="0.25">
      <c r="A96" s="61" t="s">
        <v>15</v>
      </c>
      <c r="B96" s="90" t="s">
        <v>32</v>
      </c>
      <c r="C96" s="90">
        <v>2</v>
      </c>
      <c r="D96" s="90">
        <v>2</v>
      </c>
      <c r="E96" s="90">
        <v>2</v>
      </c>
      <c r="F96" s="90">
        <v>2</v>
      </c>
      <c r="G96" s="90">
        <v>2</v>
      </c>
      <c r="H96" s="90">
        <v>2</v>
      </c>
      <c r="I96" s="90">
        <v>1</v>
      </c>
      <c r="J96" s="90">
        <v>0</v>
      </c>
      <c r="K96" s="90">
        <v>1</v>
      </c>
      <c r="L96" s="90">
        <v>4</v>
      </c>
    </row>
    <row r="97" spans="1:12" x14ac:dyDescent="0.25">
      <c r="A97" s="61" t="s">
        <v>15</v>
      </c>
      <c r="B97" s="90" t="s">
        <v>32</v>
      </c>
      <c r="C97" s="90">
        <v>3</v>
      </c>
      <c r="D97" s="90">
        <v>3</v>
      </c>
      <c r="E97" s="90">
        <v>2</v>
      </c>
      <c r="F97" s="90">
        <v>3</v>
      </c>
      <c r="G97" s="90">
        <v>2</v>
      </c>
      <c r="H97" s="90">
        <v>3</v>
      </c>
      <c r="I97" s="90">
        <v>3</v>
      </c>
      <c r="J97" s="90">
        <v>0</v>
      </c>
      <c r="K97" s="90">
        <v>1</v>
      </c>
      <c r="L97" s="90">
        <v>4</v>
      </c>
    </row>
    <row r="98" spans="1:12" x14ac:dyDescent="0.25">
      <c r="A98" s="61" t="s">
        <v>15</v>
      </c>
      <c r="B98" s="90" t="s">
        <v>32</v>
      </c>
      <c r="C98" s="90">
        <v>2</v>
      </c>
      <c r="D98" s="90">
        <v>1</v>
      </c>
      <c r="E98" s="90">
        <v>2</v>
      </c>
      <c r="F98" s="90">
        <v>2</v>
      </c>
      <c r="G98" s="90">
        <v>2</v>
      </c>
      <c r="H98" s="90">
        <v>2</v>
      </c>
      <c r="I98" s="90">
        <v>2</v>
      </c>
      <c r="J98" s="90">
        <v>0</v>
      </c>
      <c r="K98" s="90">
        <v>0</v>
      </c>
      <c r="L98" s="90">
        <v>4</v>
      </c>
    </row>
    <row r="99" spans="1:12" x14ac:dyDescent="0.25">
      <c r="A99" s="61" t="s">
        <v>15</v>
      </c>
      <c r="B99" s="90" t="s">
        <v>32</v>
      </c>
      <c r="C99" s="90">
        <v>1</v>
      </c>
      <c r="D99" s="90">
        <v>1</v>
      </c>
      <c r="E99" s="90">
        <v>1</v>
      </c>
      <c r="F99" s="90">
        <v>1</v>
      </c>
      <c r="G99" s="90">
        <v>1</v>
      </c>
      <c r="H99" s="90">
        <v>2</v>
      </c>
      <c r="I99" s="90">
        <v>2</v>
      </c>
      <c r="J99" s="90">
        <v>0</v>
      </c>
      <c r="K99" s="90">
        <v>0</v>
      </c>
      <c r="L99" s="90">
        <v>4</v>
      </c>
    </row>
    <row r="100" spans="1:12" x14ac:dyDescent="0.25">
      <c r="A100" s="61" t="s">
        <v>15</v>
      </c>
      <c r="B100" s="90" t="s">
        <v>32</v>
      </c>
      <c r="C100" s="90">
        <v>1</v>
      </c>
      <c r="D100" s="90">
        <v>2</v>
      </c>
      <c r="E100" s="90">
        <v>2</v>
      </c>
      <c r="F100" s="90">
        <v>1</v>
      </c>
      <c r="G100" s="90">
        <v>2</v>
      </c>
      <c r="H100" s="90">
        <v>1</v>
      </c>
      <c r="I100" s="90">
        <v>2</v>
      </c>
      <c r="J100" s="90">
        <v>0</v>
      </c>
      <c r="K100" s="90">
        <v>0</v>
      </c>
      <c r="L100" s="90">
        <v>4</v>
      </c>
    </row>
    <row r="101" spans="1:12" x14ac:dyDescent="0.25">
      <c r="A101" s="61" t="s">
        <v>17</v>
      </c>
      <c r="B101" s="90" t="s">
        <v>32</v>
      </c>
      <c r="C101" s="90">
        <v>3</v>
      </c>
      <c r="D101" s="90">
        <v>3</v>
      </c>
      <c r="E101" s="90">
        <v>3</v>
      </c>
      <c r="F101" s="90">
        <v>3</v>
      </c>
      <c r="G101" s="90">
        <v>3</v>
      </c>
      <c r="H101" s="90">
        <v>3</v>
      </c>
      <c r="I101" s="90">
        <v>3</v>
      </c>
      <c r="J101" s="90">
        <v>2</v>
      </c>
      <c r="K101" s="90">
        <v>2</v>
      </c>
      <c r="L101" s="90">
        <v>4</v>
      </c>
    </row>
  </sheetData>
  <sortState ref="A2:L101">
    <sortCondition ref="B82"/>
  </sortState>
  <mergeCells count="8">
    <mergeCell ref="N11:O11"/>
    <mergeCell ref="W22:Y22"/>
    <mergeCell ref="N14:Q14"/>
    <mergeCell ref="N6:O6"/>
    <mergeCell ref="N7:O7"/>
    <mergeCell ref="N8:O8"/>
    <mergeCell ref="N9:O9"/>
    <mergeCell ref="N10:O1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zoomScale="70" zoomScaleNormal="70" zoomScalePageLayoutView="70" workbookViewId="0">
      <selection activeCell="F12" sqref="F12"/>
    </sheetView>
  </sheetViews>
  <sheetFormatPr defaultColWidth="8.85546875" defaultRowHeight="15" x14ac:dyDescent="0.25"/>
  <cols>
    <col min="1" max="1" width="16.28515625" style="63" customWidth="1"/>
    <col min="2" max="2" width="10.42578125" style="96" customWidth="1"/>
    <col min="3" max="3" width="18.28515625" style="96" customWidth="1"/>
    <col min="4" max="4" width="14.42578125" style="96" customWidth="1"/>
    <col min="5" max="13" width="8.7109375" style="96" customWidth="1"/>
    <col min="14" max="14" width="13.7109375" style="96" customWidth="1"/>
    <col min="15" max="15" width="8.85546875" style="63"/>
    <col min="16" max="16" width="25.140625" style="63" customWidth="1"/>
    <col min="17" max="17" width="9.7109375" style="96" customWidth="1"/>
    <col min="18" max="18" width="11.140625" style="96" customWidth="1"/>
    <col min="19" max="19" width="12.42578125" style="96" customWidth="1"/>
    <col min="20" max="20" width="10.28515625" style="16" customWidth="1"/>
    <col min="21" max="21" width="7.42578125" customWidth="1"/>
    <col min="22" max="22" width="11.42578125" style="17" customWidth="1"/>
  </cols>
  <sheetData>
    <row r="1" spans="1:22" ht="30" x14ac:dyDescent="0.25">
      <c r="A1" s="91" t="s">
        <v>24</v>
      </c>
      <c r="B1" s="91" t="s">
        <v>25</v>
      </c>
      <c r="C1" s="91" t="s">
        <v>26</v>
      </c>
      <c r="D1" s="91" t="s">
        <v>27</v>
      </c>
      <c r="E1" s="92" t="s">
        <v>0</v>
      </c>
      <c r="F1" s="92" t="s">
        <v>1</v>
      </c>
      <c r="G1" s="92" t="s">
        <v>2</v>
      </c>
      <c r="H1" s="92" t="s">
        <v>3</v>
      </c>
      <c r="I1" s="92" t="s">
        <v>4</v>
      </c>
      <c r="J1" s="92" t="s">
        <v>5</v>
      </c>
      <c r="K1" s="92" t="s">
        <v>6</v>
      </c>
      <c r="L1" s="92" t="s">
        <v>7</v>
      </c>
      <c r="M1" s="92" t="s">
        <v>8</v>
      </c>
      <c r="N1" s="91" t="s">
        <v>9</v>
      </c>
      <c r="P1" s="78" t="s">
        <v>22</v>
      </c>
      <c r="Q1" s="79">
        <v>147</v>
      </c>
      <c r="R1" s="93"/>
      <c r="S1" s="93"/>
      <c r="T1" s="29"/>
      <c r="U1" s="29"/>
      <c r="V1" s="28"/>
    </row>
    <row r="2" spans="1:22" x14ac:dyDescent="0.25">
      <c r="A2" s="61" t="str">
        <f>'[1]Raw data'!E3</f>
        <v>Compostela</v>
      </c>
      <c r="B2" s="87" t="s">
        <v>20</v>
      </c>
      <c r="C2" s="87" t="str">
        <f>'[1]Raw data'!L3</f>
        <v>Farmer</v>
      </c>
      <c r="D2" s="87">
        <f>'[1]Raw data'!M3</f>
        <v>10</v>
      </c>
      <c r="E2" s="94">
        <v>0</v>
      </c>
      <c r="F2" s="94">
        <v>1</v>
      </c>
      <c r="G2" s="94">
        <v>0</v>
      </c>
      <c r="H2" s="94">
        <v>0</v>
      </c>
      <c r="I2" s="94">
        <v>0</v>
      </c>
      <c r="J2" s="94">
        <v>0</v>
      </c>
      <c r="K2" s="94">
        <v>0</v>
      </c>
      <c r="L2" s="94">
        <v>0</v>
      </c>
      <c r="M2" s="94">
        <v>0</v>
      </c>
      <c r="N2" s="61">
        <v>2</v>
      </c>
      <c r="P2" s="79" t="s">
        <v>60</v>
      </c>
      <c r="Q2" s="63"/>
      <c r="R2" s="95"/>
      <c r="S2" s="95"/>
      <c r="T2" s="25"/>
      <c r="U2" s="25"/>
      <c r="V2" s="27"/>
    </row>
    <row r="3" spans="1:22" x14ac:dyDescent="0.25">
      <c r="A3" s="61" t="str">
        <f>'[1]Raw data'!E4</f>
        <v>Compostela</v>
      </c>
      <c r="B3" s="87" t="s">
        <v>20</v>
      </c>
      <c r="C3" s="87" t="str">
        <f>'[1]Raw data'!L4</f>
        <v>Farmer</v>
      </c>
      <c r="D3" s="87">
        <f>'[1]Raw data'!M4</f>
        <v>10</v>
      </c>
      <c r="E3" s="94">
        <v>1</v>
      </c>
      <c r="F3" s="94">
        <v>1</v>
      </c>
      <c r="G3" s="94">
        <v>1</v>
      </c>
      <c r="H3" s="94">
        <v>1</v>
      </c>
      <c r="I3" s="94">
        <v>1</v>
      </c>
      <c r="J3" s="94">
        <v>1</v>
      </c>
      <c r="K3" s="94">
        <v>1</v>
      </c>
      <c r="L3" s="94">
        <v>1</v>
      </c>
      <c r="M3" s="94">
        <v>1</v>
      </c>
      <c r="N3" s="61">
        <v>4</v>
      </c>
      <c r="P3" s="79" t="s">
        <v>87</v>
      </c>
      <c r="R3" s="97"/>
      <c r="S3" s="97"/>
      <c r="T3" s="30"/>
      <c r="U3" s="26"/>
      <c r="V3" s="30"/>
    </row>
    <row r="4" spans="1:22" x14ac:dyDescent="0.25">
      <c r="A4" s="61" t="str">
        <f>'[1]Raw data'!E6</f>
        <v>Compostela</v>
      </c>
      <c r="B4" s="87" t="s">
        <v>21</v>
      </c>
      <c r="C4" s="87" t="str">
        <f>'[1]Raw data'!L6</f>
        <v>Farmer</v>
      </c>
      <c r="D4" s="87">
        <f>'[1]Raw data'!M6</f>
        <v>10</v>
      </c>
      <c r="E4" s="85">
        <v>1</v>
      </c>
      <c r="F4" s="85">
        <v>2</v>
      </c>
      <c r="G4" s="85">
        <v>2</v>
      </c>
      <c r="H4" s="85">
        <v>0</v>
      </c>
      <c r="I4" s="85">
        <v>0</v>
      </c>
      <c r="J4" s="85">
        <v>0</v>
      </c>
      <c r="K4" s="85">
        <v>0</v>
      </c>
      <c r="L4" s="85">
        <v>0</v>
      </c>
      <c r="M4" s="85">
        <v>0</v>
      </c>
      <c r="N4" s="82">
        <v>3</v>
      </c>
      <c r="Q4" s="63"/>
      <c r="R4" s="97"/>
      <c r="S4" s="97"/>
      <c r="T4" s="30"/>
      <c r="U4" s="26"/>
      <c r="V4" s="30"/>
    </row>
    <row r="5" spans="1:22" ht="30" x14ac:dyDescent="0.25">
      <c r="A5" s="61" t="str">
        <f>'[1]Raw data'!E9</f>
        <v>Compostela</v>
      </c>
      <c r="B5" s="87" t="s">
        <v>20</v>
      </c>
      <c r="C5" s="87" t="str">
        <f>'[1]Raw data'!L9</f>
        <v>Farmer</v>
      </c>
      <c r="D5" s="87">
        <f>'[1]Raw data'!M9</f>
        <v>7</v>
      </c>
      <c r="E5" s="94">
        <v>0</v>
      </c>
      <c r="F5" s="94">
        <v>0</v>
      </c>
      <c r="G5" s="94">
        <v>0</v>
      </c>
      <c r="H5" s="94">
        <v>0</v>
      </c>
      <c r="I5" s="94">
        <v>0</v>
      </c>
      <c r="J5" s="94">
        <v>0</v>
      </c>
      <c r="K5" s="94">
        <v>0</v>
      </c>
      <c r="L5" s="94">
        <v>0</v>
      </c>
      <c r="M5" s="94">
        <v>0</v>
      </c>
      <c r="N5" s="61">
        <v>1</v>
      </c>
      <c r="P5" s="133" t="s">
        <v>9</v>
      </c>
      <c r="Q5" s="133"/>
      <c r="R5" s="58" t="s">
        <v>43</v>
      </c>
      <c r="S5" s="98" t="s">
        <v>44</v>
      </c>
      <c r="T5" s="25"/>
      <c r="U5" s="26"/>
      <c r="V5" s="27"/>
    </row>
    <row r="6" spans="1:22" x14ac:dyDescent="0.25">
      <c r="A6" s="61" t="str">
        <f>'[1]Raw data'!E16</f>
        <v>Compostela</v>
      </c>
      <c r="B6" s="87" t="s">
        <v>21</v>
      </c>
      <c r="C6" s="87" t="str">
        <f>'[1]Raw data'!L16</f>
        <v>Farmer</v>
      </c>
      <c r="D6" s="87">
        <f>'[1]Raw data'!M16</f>
        <v>10</v>
      </c>
      <c r="E6" s="94">
        <v>3</v>
      </c>
      <c r="F6" s="94">
        <v>3</v>
      </c>
      <c r="G6" s="94">
        <v>3</v>
      </c>
      <c r="H6" s="94">
        <v>3</v>
      </c>
      <c r="I6" s="94">
        <v>3</v>
      </c>
      <c r="J6" s="94">
        <v>0</v>
      </c>
      <c r="K6" s="94">
        <v>0</v>
      </c>
      <c r="L6" s="94">
        <v>0</v>
      </c>
      <c r="M6" s="94">
        <v>0</v>
      </c>
      <c r="N6" s="61">
        <v>4</v>
      </c>
      <c r="P6" s="124" t="s">
        <v>49</v>
      </c>
      <c r="Q6" s="124"/>
      <c r="R6" s="84">
        <f>COUNTIF($N$2:$N$148, 1)</f>
        <v>15</v>
      </c>
      <c r="S6" s="99">
        <f>R6/(R10)*100</f>
        <v>10.204081632653061</v>
      </c>
      <c r="T6" s="25"/>
      <c r="U6" s="26"/>
      <c r="V6" s="27"/>
    </row>
    <row r="7" spans="1:22" x14ac:dyDescent="0.25">
      <c r="A7" s="61" t="str">
        <f>'[1]Raw data'!E21</f>
        <v>Compostela</v>
      </c>
      <c r="B7" s="87" t="s">
        <v>20</v>
      </c>
      <c r="C7" s="87" t="str">
        <f>'[1]Raw data'!L21</f>
        <v>Farmer</v>
      </c>
      <c r="D7" s="87">
        <f>'[1]Raw data'!M21</f>
        <v>10</v>
      </c>
      <c r="E7" s="94">
        <v>1</v>
      </c>
      <c r="F7" s="94">
        <v>3</v>
      </c>
      <c r="G7" s="94">
        <v>3</v>
      </c>
      <c r="H7" s="94">
        <v>1</v>
      </c>
      <c r="I7" s="94">
        <v>1</v>
      </c>
      <c r="J7" s="94">
        <v>1</v>
      </c>
      <c r="K7" s="94">
        <v>1</v>
      </c>
      <c r="L7" s="94">
        <v>1</v>
      </c>
      <c r="M7" s="94">
        <v>0</v>
      </c>
      <c r="N7" s="61">
        <v>4</v>
      </c>
      <c r="P7" s="124" t="s">
        <v>50</v>
      </c>
      <c r="Q7" s="124"/>
      <c r="R7" s="84">
        <f>COUNTIF($N$2:$N$148, 2)</f>
        <v>21</v>
      </c>
      <c r="S7" s="99">
        <f>R7/(R10)*100</f>
        <v>14.285714285714285</v>
      </c>
      <c r="T7" s="25"/>
      <c r="U7" s="26"/>
      <c r="V7" s="27"/>
    </row>
    <row r="8" spans="1:22" x14ac:dyDescent="0.25">
      <c r="A8" s="61" t="str">
        <f>'[1]Raw data'!E22</f>
        <v>Compostela</v>
      </c>
      <c r="B8" s="87" t="s">
        <v>20</v>
      </c>
      <c r="C8" s="87" t="str">
        <f>'[1]Raw data'!L22</f>
        <v>Farmer</v>
      </c>
      <c r="D8" s="87">
        <f>'[1]Raw data'!M22</f>
        <v>10</v>
      </c>
      <c r="E8" s="94">
        <v>0</v>
      </c>
      <c r="F8" s="94">
        <v>0</v>
      </c>
      <c r="G8" s="94">
        <v>2</v>
      </c>
      <c r="H8" s="94">
        <v>0</v>
      </c>
      <c r="I8" s="94">
        <v>0</v>
      </c>
      <c r="J8" s="94">
        <v>0</v>
      </c>
      <c r="K8" s="94">
        <v>0</v>
      </c>
      <c r="L8" s="94">
        <v>0</v>
      </c>
      <c r="M8" s="94">
        <v>0</v>
      </c>
      <c r="N8" s="61">
        <v>3</v>
      </c>
      <c r="P8" s="124" t="s">
        <v>51</v>
      </c>
      <c r="Q8" s="124"/>
      <c r="R8" s="84">
        <f>COUNTIF($N$2:$N$148,3)</f>
        <v>55</v>
      </c>
      <c r="S8" s="99">
        <f>R8/(R10)*100</f>
        <v>37.414965986394563</v>
      </c>
      <c r="T8" s="25"/>
      <c r="U8" s="26"/>
      <c r="V8" s="27"/>
    </row>
    <row r="9" spans="1:22" x14ac:dyDescent="0.25">
      <c r="A9" s="61" t="str">
        <f>'[1]Raw data'!E24</f>
        <v>Compostela</v>
      </c>
      <c r="B9" s="87" t="s">
        <v>20</v>
      </c>
      <c r="C9" s="87" t="str">
        <f>'[1]Raw data'!L24</f>
        <v>Farmer</v>
      </c>
      <c r="D9" s="87">
        <f>'[1]Raw data'!M24</f>
        <v>10</v>
      </c>
      <c r="E9" s="94">
        <v>1</v>
      </c>
      <c r="F9" s="94">
        <v>2</v>
      </c>
      <c r="G9" s="94">
        <v>1</v>
      </c>
      <c r="H9" s="94">
        <v>3</v>
      </c>
      <c r="I9" s="94">
        <v>2</v>
      </c>
      <c r="J9" s="94">
        <v>0</v>
      </c>
      <c r="K9" s="94">
        <v>0</v>
      </c>
      <c r="L9" s="94">
        <v>0</v>
      </c>
      <c r="M9" s="94">
        <v>0</v>
      </c>
      <c r="N9" s="61">
        <v>3</v>
      </c>
      <c r="P9" s="124" t="s">
        <v>52</v>
      </c>
      <c r="Q9" s="124"/>
      <c r="R9" s="84">
        <f>COUNTIF($N$2:$N$148,4)</f>
        <v>56</v>
      </c>
      <c r="S9" s="99">
        <f>R9/(R10)*100</f>
        <v>38.095238095238095</v>
      </c>
      <c r="T9" s="25"/>
      <c r="U9" s="26"/>
      <c r="V9" s="27"/>
    </row>
    <row r="10" spans="1:22" x14ac:dyDescent="0.25">
      <c r="A10" s="61" t="str">
        <f>'[1]Raw data'!E27</f>
        <v>Compostela</v>
      </c>
      <c r="B10" s="87" t="s">
        <v>21</v>
      </c>
      <c r="C10" s="87" t="str">
        <f>'[1]Raw data'!L27</f>
        <v>Farmer</v>
      </c>
      <c r="D10" s="87">
        <f>'[1]Raw data'!M27</f>
        <v>5</v>
      </c>
      <c r="E10" s="94">
        <v>0</v>
      </c>
      <c r="F10" s="94">
        <v>0</v>
      </c>
      <c r="G10" s="94">
        <v>0</v>
      </c>
      <c r="H10" s="94">
        <v>0</v>
      </c>
      <c r="I10" s="94">
        <v>0</v>
      </c>
      <c r="J10" s="94">
        <v>0</v>
      </c>
      <c r="K10" s="94">
        <v>0</v>
      </c>
      <c r="L10" s="94">
        <v>0</v>
      </c>
      <c r="M10" s="94">
        <v>0</v>
      </c>
      <c r="N10" s="61">
        <v>1</v>
      </c>
      <c r="P10" s="124" t="s">
        <v>23</v>
      </c>
      <c r="Q10" s="124"/>
      <c r="R10" s="87">
        <f>SUM(R6:R9)</f>
        <v>147</v>
      </c>
      <c r="S10" s="61">
        <f>SUM(S6:S9)</f>
        <v>100</v>
      </c>
      <c r="T10" s="25"/>
      <c r="U10" s="26"/>
      <c r="V10" s="27"/>
    </row>
    <row r="11" spans="1:22" x14ac:dyDescent="0.25">
      <c r="A11" s="61" t="str">
        <f>'[1]Raw data'!E29</f>
        <v>Compostela</v>
      </c>
      <c r="B11" s="87" t="s">
        <v>21</v>
      </c>
      <c r="C11" s="87" t="str">
        <f>'[1]Raw data'!L29</f>
        <v>Farmer</v>
      </c>
      <c r="D11" s="87">
        <f>'[1]Raw data'!M29</f>
        <v>7</v>
      </c>
      <c r="E11" s="94">
        <v>1</v>
      </c>
      <c r="F11" s="94">
        <v>0</v>
      </c>
      <c r="G11" s="94">
        <v>0</v>
      </c>
      <c r="H11" s="94">
        <v>0</v>
      </c>
      <c r="I11" s="94">
        <v>0</v>
      </c>
      <c r="J11" s="94">
        <v>0</v>
      </c>
      <c r="K11" s="94">
        <v>0</v>
      </c>
      <c r="L11" s="94">
        <v>0</v>
      </c>
      <c r="M11" s="94">
        <v>0</v>
      </c>
      <c r="N11" s="61">
        <v>1</v>
      </c>
      <c r="P11" s="100"/>
      <c r="Q11" s="95"/>
      <c r="R11" s="95"/>
      <c r="S11" s="95"/>
      <c r="T11" s="25"/>
      <c r="U11" s="26"/>
      <c r="V11" s="27"/>
    </row>
    <row r="12" spans="1:22" x14ac:dyDescent="0.25">
      <c r="A12" s="61" t="str">
        <f>'[1]Raw data'!E39</f>
        <v>Compostela</v>
      </c>
      <c r="B12" s="87" t="s">
        <v>21</v>
      </c>
      <c r="C12" s="87" t="str">
        <f>'[1]Raw data'!L39</f>
        <v>Farmer</v>
      </c>
      <c r="D12" s="87">
        <f>'[1]Raw data'!M39</f>
        <v>8</v>
      </c>
      <c r="E12" s="94">
        <v>1</v>
      </c>
      <c r="F12" s="94">
        <v>1</v>
      </c>
      <c r="G12" s="94">
        <v>3</v>
      </c>
      <c r="H12" s="94">
        <v>1</v>
      </c>
      <c r="I12" s="94">
        <v>1</v>
      </c>
      <c r="J12" s="94">
        <v>0</v>
      </c>
      <c r="K12" s="94">
        <v>0</v>
      </c>
      <c r="L12" s="94">
        <v>0</v>
      </c>
      <c r="M12" s="94">
        <v>0</v>
      </c>
      <c r="N12" s="61">
        <v>3</v>
      </c>
      <c r="P12" s="100"/>
      <c r="Q12" s="95"/>
      <c r="R12" s="95"/>
      <c r="S12" s="95"/>
      <c r="T12" s="25"/>
      <c r="U12" s="26"/>
      <c r="V12" s="27"/>
    </row>
    <row r="13" spans="1:22" x14ac:dyDescent="0.25">
      <c r="A13" s="61" t="str">
        <f>'[1]Raw data'!E44</f>
        <v>Mawab</v>
      </c>
      <c r="B13" s="87" t="s">
        <v>20</v>
      </c>
      <c r="C13" s="87" t="str">
        <f>'[1]Raw data'!L44</f>
        <v>Farmer</v>
      </c>
      <c r="D13" s="87">
        <f>'[1]Raw data'!M44</f>
        <v>10</v>
      </c>
      <c r="E13" s="94">
        <v>2</v>
      </c>
      <c r="F13" s="94">
        <v>1</v>
      </c>
      <c r="G13" s="94">
        <v>2</v>
      </c>
      <c r="H13" s="94">
        <v>0</v>
      </c>
      <c r="I13" s="94">
        <v>1</v>
      </c>
      <c r="J13" s="85">
        <v>1</v>
      </c>
      <c r="K13" s="94">
        <v>0</v>
      </c>
      <c r="L13" s="94">
        <v>1</v>
      </c>
      <c r="M13" s="94">
        <v>0</v>
      </c>
      <c r="N13" s="61">
        <v>4</v>
      </c>
      <c r="P13" s="130" t="s">
        <v>45</v>
      </c>
      <c r="Q13" s="131"/>
      <c r="R13" s="131"/>
      <c r="S13" s="132"/>
      <c r="T13" s="25"/>
      <c r="U13" s="26"/>
      <c r="V13" s="27"/>
    </row>
    <row r="14" spans="1:22" x14ac:dyDescent="0.25">
      <c r="A14" s="61" t="str">
        <f>'[1]Raw data'!E46</f>
        <v>Mawab</v>
      </c>
      <c r="B14" s="87" t="s">
        <v>21</v>
      </c>
      <c r="C14" s="87" t="str">
        <f>'[1]Raw data'!L46</f>
        <v>Farmer</v>
      </c>
      <c r="D14" s="87">
        <f>'[1]Raw data'!M46</f>
        <v>10</v>
      </c>
      <c r="E14" s="94">
        <v>0</v>
      </c>
      <c r="F14" s="94">
        <v>3</v>
      </c>
      <c r="G14" s="94">
        <v>3</v>
      </c>
      <c r="H14" s="94">
        <v>3</v>
      </c>
      <c r="I14" s="94">
        <v>0</v>
      </c>
      <c r="J14" s="85">
        <v>0</v>
      </c>
      <c r="K14" s="94">
        <v>0</v>
      </c>
      <c r="L14" s="94">
        <v>0</v>
      </c>
      <c r="M14" s="94">
        <v>0</v>
      </c>
      <c r="N14" s="61">
        <v>3</v>
      </c>
      <c r="P14" s="61" t="s">
        <v>46</v>
      </c>
      <c r="Q14" s="61" t="s">
        <v>47</v>
      </c>
      <c r="R14" s="61" t="s">
        <v>55</v>
      </c>
      <c r="S14" s="61" t="s">
        <v>54</v>
      </c>
      <c r="T14" s="25"/>
      <c r="U14" s="26"/>
      <c r="V14" s="27"/>
    </row>
    <row r="15" spans="1:22" x14ac:dyDescent="0.25">
      <c r="A15" s="61" t="str">
        <f>'[1]Raw data'!E47</f>
        <v>Mawab</v>
      </c>
      <c r="B15" s="87" t="s">
        <v>20</v>
      </c>
      <c r="C15" s="87" t="str">
        <f>'[1]Raw data'!L47</f>
        <v>Farmer</v>
      </c>
      <c r="D15" s="87">
        <f>'[1]Raw data'!M47</f>
        <v>5</v>
      </c>
      <c r="E15" s="94">
        <v>3</v>
      </c>
      <c r="F15" s="94">
        <v>2</v>
      </c>
      <c r="G15" s="94">
        <v>3</v>
      </c>
      <c r="H15" s="94">
        <v>2</v>
      </c>
      <c r="I15" s="94">
        <v>2</v>
      </c>
      <c r="J15" s="85">
        <v>0</v>
      </c>
      <c r="K15" s="94">
        <v>3</v>
      </c>
      <c r="L15" s="94">
        <v>1</v>
      </c>
      <c r="M15" s="94">
        <v>0</v>
      </c>
      <c r="N15" s="61">
        <v>4</v>
      </c>
      <c r="P15" s="61" t="s">
        <v>28</v>
      </c>
      <c r="Q15" s="61">
        <v>1</v>
      </c>
      <c r="R15" s="84">
        <f>COUNTIFS($N$2:$N$148,1,$C$2:$C$148,"Harvest_or_pla")</f>
        <v>1</v>
      </c>
      <c r="S15" s="61">
        <f>R15/$R$19*100</f>
        <v>2.5</v>
      </c>
      <c r="T15" s="25"/>
      <c r="U15" s="26"/>
      <c r="V15" s="27"/>
    </row>
    <row r="16" spans="1:22" x14ac:dyDescent="0.25">
      <c r="A16" s="61" t="str">
        <f>'[1]Raw data'!E48</f>
        <v>Mawab</v>
      </c>
      <c r="B16" s="87" t="s">
        <v>20</v>
      </c>
      <c r="C16" s="87" t="str">
        <f>'[1]Raw data'!L48</f>
        <v>Farmer</v>
      </c>
      <c r="D16" s="87">
        <f>'[1]Raw data'!M48</f>
        <v>4</v>
      </c>
      <c r="E16" s="94">
        <v>2</v>
      </c>
      <c r="F16" s="94">
        <v>2</v>
      </c>
      <c r="G16" s="94">
        <v>1</v>
      </c>
      <c r="H16" s="94">
        <v>1</v>
      </c>
      <c r="I16" s="94">
        <v>1</v>
      </c>
      <c r="J16" s="85">
        <v>2</v>
      </c>
      <c r="K16" s="94">
        <v>1</v>
      </c>
      <c r="L16" s="94">
        <v>2</v>
      </c>
      <c r="M16" s="94">
        <v>2</v>
      </c>
      <c r="N16" s="61">
        <v>4</v>
      </c>
      <c r="P16" s="61"/>
      <c r="Q16" s="61">
        <v>2</v>
      </c>
      <c r="R16" s="84">
        <f>COUNTIFS($N$2:$N$148,2,$C$2:$C$148,"Harvest_or_pla")</f>
        <v>6</v>
      </c>
      <c r="S16" s="61">
        <f>R16/$R$19*100</f>
        <v>15</v>
      </c>
      <c r="T16" s="25"/>
      <c r="U16" s="26"/>
      <c r="V16" s="27"/>
    </row>
    <row r="17" spans="1:22" x14ac:dyDescent="0.25">
      <c r="A17" s="61" t="str">
        <f>'[1]Raw data'!E49</f>
        <v>Mawab</v>
      </c>
      <c r="B17" s="87" t="s">
        <v>20</v>
      </c>
      <c r="C17" s="87" t="str">
        <f>'[1]Raw data'!L49</f>
        <v>Farmer</v>
      </c>
      <c r="D17" s="87">
        <f>'[1]Raw data'!M49</f>
        <v>1</v>
      </c>
      <c r="E17" s="94">
        <v>0</v>
      </c>
      <c r="F17" s="94">
        <v>3</v>
      </c>
      <c r="G17" s="94">
        <v>3</v>
      </c>
      <c r="H17" s="94">
        <v>2</v>
      </c>
      <c r="I17" s="94">
        <v>3</v>
      </c>
      <c r="J17" s="85">
        <v>0</v>
      </c>
      <c r="K17" s="94">
        <v>2</v>
      </c>
      <c r="L17" s="94">
        <v>0</v>
      </c>
      <c r="M17" s="94">
        <v>0</v>
      </c>
      <c r="N17" s="61">
        <v>4</v>
      </c>
      <c r="P17" s="82"/>
      <c r="Q17" s="82">
        <v>3</v>
      </c>
      <c r="R17" s="84">
        <f>COUNTIFS($N$2:$N$148,3,$C$2:$C$148,"Harvest_or_pla")</f>
        <v>15</v>
      </c>
      <c r="S17" s="61">
        <f>R17/$R$19*100</f>
        <v>37.5</v>
      </c>
      <c r="T17" s="25"/>
      <c r="U17" s="26"/>
      <c r="V17" s="27"/>
    </row>
    <row r="18" spans="1:22" x14ac:dyDescent="0.25">
      <c r="A18" s="61" t="str">
        <f>'[1]Raw data'!E50</f>
        <v>Mawab</v>
      </c>
      <c r="B18" s="87" t="s">
        <v>21</v>
      </c>
      <c r="C18" s="87" t="str">
        <f>'[1]Raw data'!L50</f>
        <v>Farmer</v>
      </c>
      <c r="D18" s="87">
        <f>'[1]Raw data'!M50</f>
        <v>3</v>
      </c>
      <c r="E18" s="94">
        <v>3</v>
      </c>
      <c r="F18" s="94">
        <v>3</v>
      </c>
      <c r="G18" s="94">
        <v>3</v>
      </c>
      <c r="H18" s="94">
        <v>2</v>
      </c>
      <c r="I18" s="94">
        <v>3</v>
      </c>
      <c r="J18" s="85">
        <v>0</v>
      </c>
      <c r="K18" s="94">
        <v>0</v>
      </c>
      <c r="L18" s="94">
        <v>0</v>
      </c>
      <c r="M18" s="94">
        <v>0</v>
      </c>
      <c r="N18" s="61">
        <v>4</v>
      </c>
      <c r="P18" s="82"/>
      <c r="Q18" s="82">
        <v>4</v>
      </c>
      <c r="R18" s="84">
        <f>COUNTIFS($N$2:$N$148,4,$C$2:$C$148,"Harvest_or_pla")</f>
        <v>18</v>
      </c>
      <c r="S18" s="61">
        <f>R18/$R$19*100</f>
        <v>45</v>
      </c>
      <c r="T18" s="25"/>
      <c r="U18" s="26"/>
      <c r="V18" s="27"/>
    </row>
    <row r="19" spans="1:22" x14ac:dyDescent="0.25">
      <c r="A19" s="61" t="str">
        <f>'[1]Raw data'!E52</f>
        <v>Mawab</v>
      </c>
      <c r="B19" s="87" t="s">
        <v>20</v>
      </c>
      <c r="C19" s="87" t="str">
        <f>'[1]Raw data'!L52</f>
        <v>Farmer</v>
      </c>
      <c r="D19" s="87">
        <f>'[1]Raw data'!M52</f>
        <v>10</v>
      </c>
      <c r="E19" s="94">
        <v>2</v>
      </c>
      <c r="F19" s="94">
        <v>2</v>
      </c>
      <c r="G19" s="94">
        <v>3</v>
      </c>
      <c r="H19" s="94">
        <v>2</v>
      </c>
      <c r="I19" s="94">
        <v>1</v>
      </c>
      <c r="J19" s="85">
        <v>0</v>
      </c>
      <c r="K19" s="94">
        <v>0</v>
      </c>
      <c r="L19" s="94">
        <v>0</v>
      </c>
      <c r="M19" s="94">
        <v>0</v>
      </c>
      <c r="N19" s="61">
        <v>3</v>
      </c>
      <c r="P19" s="82" t="s">
        <v>23</v>
      </c>
      <c r="Q19" s="82"/>
      <c r="R19" s="84">
        <f>SUM(R15:R18)</f>
        <v>40</v>
      </c>
      <c r="S19" s="85">
        <f>SUM(S15:S18)</f>
        <v>100</v>
      </c>
      <c r="T19" s="25"/>
      <c r="U19" s="26"/>
      <c r="V19" s="27"/>
    </row>
    <row r="20" spans="1:22" x14ac:dyDescent="0.25">
      <c r="A20" s="61" t="str">
        <f>'[1]Raw data'!E53</f>
        <v>Mawab</v>
      </c>
      <c r="B20" s="87" t="s">
        <v>20</v>
      </c>
      <c r="C20" s="87" t="str">
        <f>'[1]Raw data'!L53</f>
        <v>Farmer</v>
      </c>
      <c r="D20" s="87">
        <f>'[1]Raw data'!M53</f>
        <v>5</v>
      </c>
      <c r="E20" s="94">
        <v>1</v>
      </c>
      <c r="F20" s="94">
        <v>2</v>
      </c>
      <c r="G20" s="94">
        <v>2</v>
      </c>
      <c r="H20" s="94">
        <v>1</v>
      </c>
      <c r="I20" s="94">
        <v>2</v>
      </c>
      <c r="J20" s="85">
        <v>0</v>
      </c>
      <c r="K20" s="94">
        <v>0</v>
      </c>
      <c r="L20" s="94">
        <v>0</v>
      </c>
      <c r="M20" s="94">
        <v>0</v>
      </c>
      <c r="N20" s="61">
        <v>3</v>
      </c>
      <c r="P20" s="61"/>
      <c r="Q20" s="87"/>
      <c r="R20" s="87"/>
      <c r="S20" s="87"/>
      <c r="T20" s="25"/>
      <c r="U20" s="26"/>
      <c r="V20" s="27"/>
    </row>
    <row r="21" spans="1:22" x14ac:dyDescent="0.25">
      <c r="A21" s="61" t="str">
        <f>'[1]Raw data'!E54</f>
        <v>Mawab</v>
      </c>
      <c r="B21" s="87" t="s">
        <v>21</v>
      </c>
      <c r="C21" s="87" t="str">
        <f>'[1]Raw data'!L54</f>
        <v>Farmer</v>
      </c>
      <c r="D21" s="87">
        <f>'[1]Raw data'!M54</f>
        <v>4</v>
      </c>
      <c r="E21" s="94">
        <v>3</v>
      </c>
      <c r="F21" s="94">
        <v>1</v>
      </c>
      <c r="G21" s="94">
        <v>2</v>
      </c>
      <c r="H21" s="94">
        <v>2</v>
      </c>
      <c r="I21" s="94">
        <v>1</v>
      </c>
      <c r="J21" s="85">
        <v>0</v>
      </c>
      <c r="K21" s="94">
        <v>1</v>
      </c>
      <c r="L21" s="94">
        <v>0</v>
      </c>
      <c r="M21" s="94">
        <v>0</v>
      </c>
      <c r="N21" s="61">
        <v>4</v>
      </c>
      <c r="P21" s="86" t="s">
        <v>29</v>
      </c>
      <c r="Q21" s="82">
        <v>1</v>
      </c>
      <c r="R21" s="84">
        <f>COUNTIFS($N$2:$N$148,1,$C$2:$C$148,"Packing")</f>
        <v>1</v>
      </c>
      <c r="S21" s="101">
        <f>R21/$R$25*100</f>
        <v>2.4390243902439024</v>
      </c>
    </row>
    <row r="22" spans="1:22" x14ac:dyDescent="0.25">
      <c r="A22" s="61" t="str">
        <f>'[1]Raw data'!E56</f>
        <v>Mawab</v>
      </c>
      <c r="B22" s="87" t="s">
        <v>20</v>
      </c>
      <c r="C22" s="87" t="str">
        <f>'[1]Raw data'!L56</f>
        <v>Farmer</v>
      </c>
      <c r="D22" s="87">
        <f>'[1]Raw data'!M56</f>
        <v>2</v>
      </c>
      <c r="E22" s="94">
        <v>2</v>
      </c>
      <c r="F22" s="94">
        <v>2</v>
      </c>
      <c r="G22" s="94">
        <v>3</v>
      </c>
      <c r="H22" s="94">
        <v>0</v>
      </c>
      <c r="I22" s="94">
        <v>0</v>
      </c>
      <c r="J22" s="85">
        <v>0</v>
      </c>
      <c r="K22" s="94">
        <v>0</v>
      </c>
      <c r="L22" s="94">
        <v>0</v>
      </c>
      <c r="M22" s="94">
        <v>0</v>
      </c>
      <c r="N22" s="61">
        <v>3</v>
      </c>
      <c r="P22" s="86"/>
      <c r="Q22" s="82">
        <v>2</v>
      </c>
      <c r="R22" s="84">
        <f>COUNTIFS($N$2:$N$148,2,$C$2:$C$148,"Packing")</f>
        <v>5</v>
      </c>
      <c r="S22" s="101">
        <f>R22/$R$25*100</f>
        <v>12.195121951219512</v>
      </c>
    </row>
    <row r="23" spans="1:22" x14ac:dyDescent="0.25">
      <c r="A23" s="61" t="str">
        <f>'[1]Raw data'!E57</f>
        <v>Mawab</v>
      </c>
      <c r="B23" s="87" t="s">
        <v>21</v>
      </c>
      <c r="C23" s="87" t="str">
        <f>'[1]Raw data'!L57</f>
        <v>Farmer</v>
      </c>
      <c r="D23" s="87">
        <f>'[1]Raw data'!M57</f>
        <v>3</v>
      </c>
      <c r="E23" s="94">
        <v>3</v>
      </c>
      <c r="F23" s="94">
        <v>1</v>
      </c>
      <c r="G23" s="94">
        <v>3</v>
      </c>
      <c r="H23" s="94">
        <v>1</v>
      </c>
      <c r="I23" s="94">
        <v>1</v>
      </c>
      <c r="J23" s="85">
        <v>0</v>
      </c>
      <c r="K23" s="94">
        <v>1</v>
      </c>
      <c r="L23" s="94">
        <v>1</v>
      </c>
      <c r="M23" s="94">
        <v>0</v>
      </c>
      <c r="N23" s="61">
        <v>4</v>
      </c>
      <c r="P23" s="86"/>
      <c r="Q23" s="82">
        <v>3</v>
      </c>
      <c r="R23" s="84">
        <f>COUNTIFS($N$2:$N$148,3,$C$2:$C$148,"Packing")</f>
        <v>17</v>
      </c>
      <c r="S23" s="101">
        <f>R23/$R$25*100</f>
        <v>41.463414634146339</v>
      </c>
    </row>
    <row r="24" spans="1:22" x14ac:dyDescent="0.25">
      <c r="A24" s="61" t="str">
        <f>'[1]Raw data'!E58</f>
        <v>Mawab</v>
      </c>
      <c r="B24" s="87" t="s">
        <v>20</v>
      </c>
      <c r="C24" s="87" t="str">
        <f>'[1]Raw data'!L58</f>
        <v>Farmer</v>
      </c>
      <c r="D24" s="87">
        <f>'[1]Raw data'!M58</f>
        <v>5</v>
      </c>
      <c r="E24" s="94">
        <v>3</v>
      </c>
      <c r="F24" s="94">
        <v>2</v>
      </c>
      <c r="G24" s="94">
        <v>3</v>
      </c>
      <c r="H24" s="94">
        <v>2</v>
      </c>
      <c r="I24" s="94">
        <v>2</v>
      </c>
      <c r="J24" s="85">
        <v>0</v>
      </c>
      <c r="K24" s="94">
        <v>3</v>
      </c>
      <c r="L24" s="94">
        <v>1</v>
      </c>
      <c r="M24" s="94">
        <v>0</v>
      </c>
      <c r="N24" s="61">
        <v>4</v>
      </c>
      <c r="P24" s="82"/>
      <c r="Q24" s="82">
        <v>4</v>
      </c>
      <c r="R24" s="84">
        <f>COUNTIFS($N$2:$N$148,4,$C$2:$C$148,"Packing")</f>
        <v>18</v>
      </c>
      <c r="S24" s="101">
        <f>R24/$R$25*100</f>
        <v>43.902439024390247</v>
      </c>
    </row>
    <row r="25" spans="1:22" x14ac:dyDescent="0.25">
      <c r="A25" s="61" t="str">
        <f>'[1]Raw data'!E59</f>
        <v>Mawab</v>
      </c>
      <c r="B25" s="87" t="s">
        <v>20</v>
      </c>
      <c r="C25" s="87" t="str">
        <f>'[1]Raw data'!L59</f>
        <v>Farmer</v>
      </c>
      <c r="D25" s="87">
        <f>'[1]Raw data'!M59</f>
        <v>10</v>
      </c>
      <c r="E25" s="94">
        <v>1</v>
      </c>
      <c r="F25" s="94">
        <v>1</v>
      </c>
      <c r="G25" s="94">
        <v>3</v>
      </c>
      <c r="H25" s="94">
        <v>3</v>
      </c>
      <c r="I25" s="94">
        <v>0</v>
      </c>
      <c r="J25" s="85">
        <v>0</v>
      </c>
      <c r="K25" s="94">
        <v>0</v>
      </c>
      <c r="L25" s="94">
        <v>0</v>
      </c>
      <c r="M25" s="94">
        <v>0</v>
      </c>
      <c r="N25" s="61">
        <v>3</v>
      </c>
      <c r="P25" s="61" t="s">
        <v>23</v>
      </c>
      <c r="Q25" s="87"/>
      <c r="R25" s="87">
        <f>SUM(R21:R24)</f>
        <v>41</v>
      </c>
      <c r="S25" s="94">
        <f>SUM(S21:S24)</f>
        <v>100</v>
      </c>
    </row>
    <row r="26" spans="1:22" x14ac:dyDescent="0.25">
      <c r="A26" s="61" t="str">
        <f>'[1]Raw data'!E60</f>
        <v>Mawab</v>
      </c>
      <c r="B26" s="87" t="s">
        <v>21</v>
      </c>
      <c r="C26" s="87" t="str">
        <f>'[1]Raw data'!L60</f>
        <v>Farmer</v>
      </c>
      <c r="D26" s="87">
        <f>'[1]Raw data'!M60</f>
        <v>3</v>
      </c>
      <c r="E26" s="94">
        <v>2</v>
      </c>
      <c r="F26" s="94">
        <v>2</v>
      </c>
      <c r="G26" s="94">
        <v>3</v>
      </c>
      <c r="H26" s="94">
        <v>2</v>
      </c>
      <c r="I26" s="94">
        <v>0</v>
      </c>
      <c r="J26" s="85">
        <v>0</v>
      </c>
      <c r="K26" s="94">
        <v>0</v>
      </c>
      <c r="L26" s="94">
        <v>0</v>
      </c>
      <c r="M26" s="94">
        <v>0</v>
      </c>
      <c r="N26" s="61">
        <v>3</v>
      </c>
      <c r="P26" s="61"/>
      <c r="Q26" s="87"/>
      <c r="R26" s="87"/>
      <c r="S26" s="87"/>
    </row>
    <row r="27" spans="1:22" x14ac:dyDescent="0.25">
      <c r="A27" s="61" t="str">
        <f>'[1]Raw data'!E63</f>
        <v>Compostela</v>
      </c>
      <c r="B27" s="87" t="s">
        <v>20</v>
      </c>
      <c r="C27" s="87" t="str">
        <f>'[1]Raw data'!L63</f>
        <v>Farmer</v>
      </c>
      <c r="D27" s="87">
        <f>'[1]Raw data'!M63</f>
        <v>10</v>
      </c>
      <c r="E27" s="94">
        <v>1</v>
      </c>
      <c r="F27" s="94">
        <v>1</v>
      </c>
      <c r="G27" s="94">
        <v>2</v>
      </c>
      <c r="H27" s="94">
        <v>2</v>
      </c>
      <c r="I27" s="94">
        <v>2</v>
      </c>
      <c r="J27" s="85">
        <v>0</v>
      </c>
      <c r="K27" s="94">
        <v>1</v>
      </c>
      <c r="L27" s="94">
        <v>0</v>
      </c>
      <c r="M27" s="94">
        <v>0</v>
      </c>
      <c r="N27" s="61">
        <v>4</v>
      </c>
      <c r="P27" s="61" t="s">
        <v>30</v>
      </c>
      <c r="Q27" s="94">
        <v>1</v>
      </c>
      <c r="R27" s="84">
        <f>COUNTIFS($N$2:$N$148,1,$C$2:$C$148,"Farmer")</f>
        <v>13</v>
      </c>
      <c r="S27" s="102">
        <f>R27/$R$31*100</f>
        <v>19.696969696969695</v>
      </c>
    </row>
    <row r="28" spans="1:22" x14ac:dyDescent="0.25">
      <c r="A28" s="61" t="str">
        <f>'[1]Raw data'!E70</f>
        <v>Compostela</v>
      </c>
      <c r="B28" s="87" t="s">
        <v>21</v>
      </c>
      <c r="C28" s="87" t="str">
        <f>'[1]Raw data'!L70</f>
        <v>Farmer</v>
      </c>
      <c r="D28" s="87">
        <f>'[1]Raw data'!M70</f>
        <v>9</v>
      </c>
      <c r="E28" s="94">
        <v>3</v>
      </c>
      <c r="F28" s="94">
        <v>1</v>
      </c>
      <c r="G28" s="94">
        <v>3</v>
      </c>
      <c r="H28" s="94">
        <v>3</v>
      </c>
      <c r="I28" s="94">
        <v>0</v>
      </c>
      <c r="J28" s="85">
        <v>0</v>
      </c>
      <c r="K28" s="94">
        <v>1</v>
      </c>
      <c r="L28" s="94">
        <v>0</v>
      </c>
      <c r="M28" s="94">
        <v>0</v>
      </c>
      <c r="N28" s="61">
        <v>4</v>
      </c>
      <c r="P28" s="61"/>
      <c r="Q28" s="94">
        <v>2</v>
      </c>
      <c r="R28" s="84">
        <f>COUNTIFS($N$2:$N$148,2,$C$2:$C$148,"Farmer")</f>
        <v>10</v>
      </c>
      <c r="S28" s="102">
        <f>R28/$R$31*100</f>
        <v>15.151515151515152</v>
      </c>
    </row>
    <row r="29" spans="1:22" x14ac:dyDescent="0.25">
      <c r="A29" s="61" t="str">
        <f>'[1]Raw data'!E74</f>
        <v>Compostela</v>
      </c>
      <c r="B29" s="87" t="s">
        <v>21</v>
      </c>
      <c r="C29" s="87" t="str">
        <f>'[1]Raw data'!L74</f>
        <v>Farmer</v>
      </c>
      <c r="D29" s="87">
        <f>'[1]Raw data'!M74</f>
        <v>10</v>
      </c>
      <c r="E29" s="94">
        <v>3</v>
      </c>
      <c r="F29" s="94">
        <v>1</v>
      </c>
      <c r="G29" s="94">
        <v>3</v>
      </c>
      <c r="H29" s="94">
        <v>1</v>
      </c>
      <c r="I29" s="94">
        <v>0</v>
      </c>
      <c r="J29" s="85">
        <v>0</v>
      </c>
      <c r="K29" s="94">
        <v>0</v>
      </c>
      <c r="L29" s="94">
        <v>0</v>
      </c>
      <c r="M29" s="94">
        <v>0</v>
      </c>
      <c r="N29" s="61">
        <v>3</v>
      </c>
      <c r="P29" s="61"/>
      <c r="Q29" s="94">
        <v>3</v>
      </c>
      <c r="R29" s="84">
        <f>COUNTIFS($N$2:$N$148,3,$C$2:$C$148,"Farmer")</f>
        <v>23</v>
      </c>
      <c r="S29" s="102">
        <f>R29/$R$31*100</f>
        <v>34.848484848484851</v>
      </c>
    </row>
    <row r="30" spans="1:22" x14ac:dyDescent="0.25">
      <c r="A30" s="61" t="str">
        <f>'[1]Raw data'!E75</f>
        <v>Compostela</v>
      </c>
      <c r="B30" s="87" t="s">
        <v>20</v>
      </c>
      <c r="C30" s="87" t="str">
        <f>'[1]Raw data'!L75</f>
        <v>Farmer</v>
      </c>
      <c r="D30" s="87">
        <f>'[1]Raw data'!M75</f>
        <v>6</v>
      </c>
      <c r="E30" s="94">
        <v>0</v>
      </c>
      <c r="F30" s="94">
        <v>0</v>
      </c>
      <c r="G30" s="94">
        <v>0</v>
      </c>
      <c r="H30" s="94">
        <v>0</v>
      </c>
      <c r="I30" s="94">
        <v>0</v>
      </c>
      <c r="J30" s="85">
        <v>0</v>
      </c>
      <c r="K30" s="94">
        <v>0</v>
      </c>
      <c r="L30" s="94">
        <v>0</v>
      </c>
      <c r="M30" s="94">
        <v>0</v>
      </c>
      <c r="N30" s="61">
        <v>1</v>
      </c>
      <c r="P30" s="61"/>
      <c r="Q30" s="94">
        <v>4</v>
      </c>
      <c r="R30" s="84">
        <f>COUNTIFS($N$2:$N$148,4,$C$2:$C$148,"Farmer")</f>
        <v>20</v>
      </c>
      <c r="S30" s="102">
        <f>R30/$R$31*100</f>
        <v>30.303030303030305</v>
      </c>
    </row>
    <row r="31" spans="1:22" x14ac:dyDescent="0.25">
      <c r="A31" s="61" t="str">
        <f>'[1]Raw data'!E78</f>
        <v>Compostela</v>
      </c>
      <c r="B31" s="87" t="s">
        <v>21</v>
      </c>
      <c r="C31" s="87" t="str">
        <f>'[1]Raw data'!L78</f>
        <v>Farmer</v>
      </c>
      <c r="D31" s="87">
        <f>'[1]Raw data'!M78</f>
        <v>5</v>
      </c>
      <c r="E31" s="94">
        <v>0</v>
      </c>
      <c r="F31" s="94">
        <v>0</v>
      </c>
      <c r="G31" s="94">
        <v>0</v>
      </c>
      <c r="H31" s="94">
        <v>0</v>
      </c>
      <c r="I31" s="94">
        <v>0</v>
      </c>
      <c r="J31" s="85">
        <v>0</v>
      </c>
      <c r="K31" s="94">
        <v>0</v>
      </c>
      <c r="L31" s="94">
        <v>0</v>
      </c>
      <c r="M31" s="94">
        <v>0</v>
      </c>
      <c r="N31" s="61">
        <v>1</v>
      </c>
      <c r="P31" s="61" t="s">
        <v>23</v>
      </c>
      <c r="Q31" s="87"/>
      <c r="R31" s="87">
        <f>SUM(R27:R30)</f>
        <v>66</v>
      </c>
      <c r="S31" s="94">
        <f>SUM(S27:S30)</f>
        <v>100</v>
      </c>
    </row>
    <row r="32" spans="1:22" x14ac:dyDescent="0.25">
      <c r="A32" s="61" t="str">
        <f>'[1]Raw data'!E79</f>
        <v>Compostela</v>
      </c>
      <c r="B32" s="87" t="s">
        <v>21</v>
      </c>
      <c r="C32" s="87" t="str">
        <f>'[1]Raw data'!L79</f>
        <v>Farmer</v>
      </c>
      <c r="D32" s="87">
        <f>'[1]Raw data'!M79</f>
        <v>8</v>
      </c>
      <c r="E32" s="94">
        <v>0</v>
      </c>
      <c r="F32" s="94">
        <v>0</v>
      </c>
      <c r="G32" s="94">
        <v>0</v>
      </c>
      <c r="H32" s="94">
        <v>0</v>
      </c>
      <c r="I32" s="94">
        <v>0</v>
      </c>
      <c r="J32" s="85">
        <v>0</v>
      </c>
      <c r="K32" s="94">
        <v>0</v>
      </c>
      <c r="L32" s="94">
        <v>0</v>
      </c>
      <c r="M32" s="94">
        <v>0</v>
      </c>
      <c r="N32" s="61">
        <v>1</v>
      </c>
    </row>
    <row r="33" spans="1:14" x14ac:dyDescent="0.25">
      <c r="A33" s="61" t="str">
        <f>'[1]Raw data'!E80</f>
        <v>Compostela</v>
      </c>
      <c r="B33" s="87" t="s">
        <v>21</v>
      </c>
      <c r="C33" s="87" t="str">
        <f>'[1]Raw data'!L80</f>
        <v>Farmer</v>
      </c>
      <c r="D33" s="87">
        <f>'[1]Raw data'!M80</f>
        <v>10</v>
      </c>
      <c r="E33" s="94">
        <v>0</v>
      </c>
      <c r="F33" s="94">
        <v>0</v>
      </c>
      <c r="G33" s="94">
        <v>0</v>
      </c>
      <c r="H33" s="94">
        <v>0</v>
      </c>
      <c r="I33" s="94">
        <v>0</v>
      </c>
      <c r="J33" s="85">
        <v>0</v>
      </c>
      <c r="K33" s="94">
        <v>0</v>
      </c>
      <c r="L33" s="94">
        <v>0</v>
      </c>
      <c r="M33" s="94">
        <v>0</v>
      </c>
      <c r="N33" s="61">
        <v>1</v>
      </c>
    </row>
    <row r="34" spans="1:14" x14ac:dyDescent="0.25">
      <c r="A34" s="61" t="str">
        <f>'[1]Raw data'!E81</f>
        <v>Compostela</v>
      </c>
      <c r="B34" s="87" t="s">
        <v>21</v>
      </c>
      <c r="C34" s="87" t="str">
        <f>'[1]Raw data'!L81</f>
        <v>Farmer</v>
      </c>
      <c r="D34" s="87">
        <f>'[1]Raw data'!M81</f>
        <v>10</v>
      </c>
      <c r="E34" s="94">
        <v>2</v>
      </c>
      <c r="F34" s="94">
        <v>1</v>
      </c>
      <c r="G34" s="94">
        <v>0</v>
      </c>
      <c r="H34" s="94">
        <v>0</v>
      </c>
      <c r="I34" s="94">
        <v>0</v>
      </c>
      <c r="J34" s="85">
        <v>0</v>
      </c>
      <c r="K34" s="94">
        <v>0</v>
      </c>
      <c r="L34" s="94">
        <v>0</v>
      </c>
      <c r="M34" s="94">
        <v>0</v>
      </c>
      <c r="N34" s="61">
        <v>2</v>
      </c>
    </row>
    <row r="35" spans="1:14" x14ac:dyDescent="0.25">
      <c r="A35" s="61" t="str">
        <f>'[1]Raw data'!E82</f>
        <v>Compostela</v>
      </c>
      <c r="B35" s="87" t="s">
        <v>21</v>
      </c>
      <c r="C35" s="87" t="str">
        <f>'[1]Raw data'!L82</f>
        <v>Farmer</v>
      </c>
      <c r="D35" s="87">
        <f>'[1]Raw data'!M82</f>
        <v>10</v>
      </c>
      <c r="E35" s="94">
        <v>1</v>
      </c>
      <c r="F35" s="94">
        <v>0</v>
      </c>
      <c r="G35" s="94">
        <v>0</v>
      </c>
      <c r="H35" s="94">
        <v>0</v>
      </c>
      <c r="I35" s="94">
        <v>0</v>
      </c>
      <c r="J35" s="85">
        <v>0</v>
      </c>
      <c r="K35" s="94">
        <v>0</v>
      </c>
      <c r="L35" s="94">
        <v>0</v>
      </c>
      <c r="M35" s="94">
        <v>0</v>
      </c>
      <c r="N35" s="61">
        <v>1</v>
      </c>
    </row>
    <row r="36" spans="1:14" x14ac:dyDescent="0.25">
      <c r="A36" s="61" t="str">
        <f>'[1]Raw data'!E83</f>
        <v>Compostela</v>
      </c>
      <c r="B36" s="87" t="s">
        <v>21</v>
      </c>
      <c r="C36" s="87" t="str">
        <f>'[1]Raw data'!L83</f>
        <v>Farmer</v>
      </c>
      <c r="D36" s="87">
        <f>'[1]Raw data'!M83</f>
        <v>4</v>
      </c>
      <c r="E36" s="94">
        <v>0</v>
      </c>
      <c r="F36" s="94">
        <v>0</v>
      </c>
      <c r="G36" s="94">
        <v>0</v>
      </c>
      <c r="H36" s="94">
        <v>0</v>
      </c>
      <c r="I36" s="94">
        <v>0</v>
      </c>
      <c r="J36" s="85">
        <v>0</v>
      </c>
      <c r="K36" s="94">
        <v>0</v>
      </c>
      <c r="L36" s="94">
        <v>0</v>
      </c>
      <c r="M36" s="94">
        <v>0</v>
      </c>
      <c r="N36" s="61">
        <v>1</v>
      </c>
    </row>
    <row r="37" spans="1:14" x14ac:dyDescent="0.25">
      <c r="A37" s="61" t="str">
        <f>'[1]Raw data'!E84</f>
        <v>Compostela</v>
      </c>
      <c r="B37" s="87" t="s">
        <v>21</v>
      </c>
      <c r="C37" s="87" t="str">
        <f>'[1]Raw data'!L84</f>
        <v>Farmer</v>
      </c>
      <c r="D37" s="87">
        <f>'[1]Raw data'!M84</f>
        <v>8</v>
      </c>
      <c r="E37" s="94">
        <v>0</v>
      </c>
      <c r="F37" s="94">
        <v>0</v>
      </c>
      <c r="G37" s="94">
        <v>0</v>
      </c>
      <c r="H37" s="94">
        <v>0</v>
      </c>
      <c r="I37" s="94">
        <v>0</v>
      </c>
      <c r="J37" s="85">
        <v>0</v>
      </c>
      <c r="K37" s="94">
        <v>0</v>
      </c>
      <c r="L37" s="94">
        <v>0</v>
      </c>
      <c r="M37" s="94">
        <v>0</v>
      </c>
      <c r="N37" s="61">
        <v>1</v>
      </c>
    </row>
    <row r="38" spans="1:14" x14ac:dyDescent="0.25">
      <c r="A38" s="61" t="str">
        <f>'[1]Raw data'!E86</f>
        <v>Compostela</v>
      </c>
      <c r="B38" s="87" t="s">
        <v>21</v>
      </c>
      <c r="C38" s="87" t="str">
        <f>'[1]Raw data'!L86</f>
        <v>Farmer</v>
      </c>
      <c r="D38" s="87">
        <f>'[1]Raw data'!M86</f>
        <v>8</v>
      </c>
      <c r="E38" s="94">
        <v>0</v>
      </c>
      <c r="F38" s="94">
        <v>1</v>
      </c>
      <c r="G38" s="94">
        <v>1</v>
      </c>
      <c r="H38" s="94">
        <v>1</v>
      </c>
      <c r="I38" s="94">
        <v>0</v>
      </c>
      <c r="J38" s="85">
        <v>0</v>
      </c>
      <c r="K38" s="94">
        <v>0</v>
      </c>
      <c r="L38" s="94">
        <v>0</v>
      </c>
      <c r="M38" s="94">
        <v>0</v>
      </c>
      <c r="N38" s="61">
        <v>2</v>
      </c>
    </row>
    <row r="39" spans="1:14" x14ac:dyDescent="0.25">
      <c r="A39" s="61" t="str">
        <f>'[1]Raw data'!E87</f>
        <v>Compostela</v>
      </c>
      <c r="B39" s="87" t="s">
        <v>21</v>
      </c>
      <c r="C39" s="87" t="str">
        <f>'[1]Raw data'!L87</f>
        <v>Farmer</v>
      </c>
      <c r="D39" s="87">
        <f>'[1]Raw data'!M87</f>
        <v>8</v>
      </c>
      <c r="E39" s="94">
        <v>0</v>
      </c>
      <c r="F39" s="94">
        <v>0</v>
      </c>
      <c r="G39" s="94">
        <v>0</v>
      </c>
      <c r="H39" s="94">
        <v>0</v>
      </c>
      <c r="I39" s="94">
        <v>0</v>
      </c>
      <c r="J39" s="85">
        <v>0</v>
      </c>
      <c r="K39" s="94">
        <v>0</v>
      </c>
      <c r="L39" s="94">
        <v>0</v>
      </c>
      <c r="M39" s="94">
        <v>0</v>
      </c>
      <c r="N39" s="61">
        <v>1</v>
      </c>
    </row>
    <row r="40" spans="1:14" x14ac:dyDescent="0.25">
      <c r="A40" s="61" t="str">
        <f>'[1]Raw data'!E91</f>
        <v>Compostela</v>
      </c>
      <c r="B40" s="87" t="s">
        <v>20</v>
      </c>
      <c r="C40" s="87" t="str">
        <f>'[1]Raw data'!L91</f>
        <v>Farmer</v>
      </c>
      <c r="D40" s="87">
        <f>'[1]Raw data'!M91</f>
        <v>8</v>
      </c>
      <c r="E40" s="94">
        <v>0</v>
      </c>
      <c r="F40" s="94">
        <v>0</v>
      </c>
      <c r="G40" s="94">
        <v>0</v>
      </c>
      <c r="H40" s="94">
        <v>0</v>
      </c>
      <c r="I40" s="94">
        <v>0</v>
      </c>
      <c r="J40" s="85">
        <v>0</v>
      </c>
      <c r="K40" s="94">
        <v>0</v>
      </c>
      <c r="L40" s="94">
        <v>0</v>
      </c>
      <c r="M40" s="94">
        <v>0</v>
      </c>
      <c r="N40" s="61">
        <v>1</v>
      </c>
    </row>
    <row r="41" spans="1:14" x14ac:dyDescent="0.25">
      <c r="A41" s="61" t="str">
        <f>'[1]Raw data'!E92</f>
        <v>Compostela</v>
      </c>
      <c r="B41" s="87" t="s">
        <v>20</v>
      </c>
      <c r="C41" s="87" t="str">
        <f>'[1]Raw data'!L92</f>
        <v>Farmer</v>
      </c>
      <c r="D41" s="87">
        <f>'[1]Raw data'!M92</f>
        <v>5</v>
      </c>
      <c r="E41" s="94">
        <v>1</v>
      </c>
      <c r="F41" s="94">
        <v>1</v>
      </c>
      <c r="G41" s="94">
        <v>1</v>
      </c>
      <c r="H41" s="94">
        <v>0</v>
      </c>
      <c r="I41" s="94">
        <v>0</v>
      </c>
      <c r="J41" s="85">
        <v>0</v>
      </c>
      <c r="K41" s="94">
        <v>0</v>
      </c>
      <c r="L41" s="94">
        <v>0</v>
      </c>
      <c r="M41" s="94">
        <v>0</v>
      </c>
      <c r="N41" s="61">
        <v>2</v>
      </c>
    </row>
    <row r="42" spans="1:14" x14ac:dyDescent="0.25">
      <c r="A42" s="61" t="str">
        <f>'[1]Raw data'!E93</f>
        <v>Compostela</v>
      </c>
      <c r="B42" s="87" t="s">
        <v>21</v>
      </c>
      <c r="C42" s="87" t="str">
        <f>'[1]Raw data'!L93</f>
        <v>Farmer</v>
      </c>
      <c r="D42" s="87">
        <f>'[1]Raw data'!M93</f>
        <v>2</v>
      </c>
      <c r="E42" s="94">
        <v>1</v>
      </c>
      <c r="F42" s="94">
        <v>1</v>
      </c>
      <c r="G42" s="94">
        <v>0</v>
      </c>
      <c r="H42" s="94">
        <v>1</v>
      </c>
      <c r="I42" s="94">
        <v>0</v>
      </c>
      <c r="J42" s="85">
        <v>0</v>
      </c>
      <c r="K42" s="94">
        <v>1</v>
      </c>
      <c r="L42" s="94">
        <v>0</v>
      </c>
      <c r="M42" s="94">
        <v>0</v>
      </c>
      <c r="N42" s="61">
        <v>4</v>
      </c>
    </row>
    <row r="43" spans="1:14" x14ac:dyDescent="0.25">
      <c r="A43" s="61" t="str">
        <f>'[1]Raw data'!E96</f>
        <v>Compostela</v>
      </c>
      <c r="B43" s="87" t="s">
        <v>21</v>
      </c>
      <c r="C43" s="87" t="str">
        <f>'[1]Raw data'!L96</f>
        <v>Farmer</v>
      </c>
      <c r="D43" s="87">
        <f>'[1]Raw data'!M96</f>
        <v>7</v>
      </c>
      <c r="E43" s="94">
        <v>2</v>
      </c>
      <c r="F43" s="94">
        <v>1</v>
      </c>
      <c r="G43" s="94">
        <v>1</v>
      </c>
      <c r="H43" s="94">
        <v>1</v>
      </c>
      <c r="I43" s="94">
        <v>0</v>
      </c>
      <c r="J43" s="85">
        <v>0</v>
      </c>
      <c r="K43" s="94">
        <v>0</v>
      </c>
      <c r="L43" s="94">
        <v>0</v>
      </c>
      <c r="M43" s="94">
        <v>0</v>
      </c>
      <c r="N43" s="61">
        <v>2</v>
      </c>
    </row>
    <row r="44" spans="1:14" x14ac:dyDescent="0.25">
      <c r="A44" s="61" t="str">
        <f>'[1]Raw data'!E97</f>
        <v>Compostela</v>
      </c>
      <c r="B44" s="87" t="s">
        <v>21</v>
      </c>
      <c r="C44" s="87" t="str">
        <f>'[1]Raw data'!L97</f>
        <v>Farmer</v>
      </c>
      <c r="D44" s="87">
        <f>'[1]Raw data'!M97</f>
        <v>8</v>
      </c>
      <c r="E44" s="94">
        <v>3</v>
      </c>
      <c r="F44" s="94">
        <v>2</v>
      </c>
      <c r="G44" s="94">
        <v>3</v>
      </c>
      <c r="H44" s="94">
        <v>2</v>
      </c>
      <c r="I44" s="94">
        <v>2</v>
      </c>
      <c r="J44" s="85">
        <v>0</v>
      </c>
      <c r="K44" s="94">
        <v>0</v>
      </c>
      <c r="L44" s="94">
        <v>0</v>
      </c>
      <c r="M44" s="94">
        <v>0</v>
      </c>
      <c r="N44" s="61">
        <v>3</v>
      </c>
    </row>
    <row r="45" spans="1:14" x14ac:dyDescent="0.25">
      <c r="A45" s="61" t="str">
        <f>'[1]Raw data'!E104</f>
        <v>Compostela</v>
      </c>
      <c r="B45" s="87" t="s">
        <v>20</v>
      </c>
      <c r="C45" s="87" t="str">
        <f>'[1]Raw data'!L104</f>
        <v>Farmer</v>
      </c>
      <c r="D45" s="87">
        <f>'[1]Raw data'!M104</f>
        <v>10</v>
      </c>
      <c r="E45" s="94">
        <v>2</v>
      </c>
      <c r="F45" s="94">
        <v>1</v>
      </c>
      <c r="G45" s="94">
        <v>3</v>
      </c>
      <c r="H45" s="94">
        <v>0</v>
      </c>
      <c r="I45" s="94">
        <v>0</v>
      </c>
      <c r="J45" s="85">
        <v>0</v>
      </c>
      <c r="K45" s="94">
        <v>0</v>
      </c>
      <c r="L45" s="94">
        <v>0</v>
      </c>
      <c r="M45" s="94">
        <v>0</v>
      </c>
      <c r="N45" s="61">
        <v>3</v>
      </c>
    </row>
    <row r="46" spans="1:14" x14ac:dyDescent="0.25">
      <c r="A46" s="61" t="str">
        <f>'[1]Raw data'!E113</f>
        <v>Mawab</v>
      </c>
      <c r="B46" s="87" t="s">
        <v>21</v>
      </c>
      <c r="C46" s="87" t="str">
        <f>'[1]Raw data'!L113</f>
        <v>Farmer</v>
      </c>
      <c r="D46" s="87">
        <f>'[1]Raw data'!M113</f>
        <v>3</v>
      </c>
      <c r="E46" s="94">
        <v>0</v>
      </c>
      <c r="F46" s="94">
        <v>1</v>
      </c>
      <c r="G46" s="94">
        <v>0</v>
      </c>
      <c r="H46" s="94">
        <v>0</v>
      </c>
      <c r="I46" s="94">
        <v>0</v>
      </c>
      <c r="J46" s="85">
        <v>0</v>
      </c>
      <c r="K46" s="94">
        <v>0</v>
      </c>
      <c r="L46" s="94">
        <v>0</v>
      </c>
      <c r="M46" s="94">
        <v>0</v>
      </c>
      <c r="N46" s="61">
        <v>2</v>
      </c>
    </row>
    <row r="47" spans="1:14" x14ac:dyDescent="0.25">
      <c r="A47" s="61" t="str">
        <f>'[1]Raw data'!E115</f>
        <v>Mawab</v>
      </c>
      <c r="B47" s="87" t="s">
        <v>20</v>
      </c>
      <c r="C47" s="87" t="str">
        <f>'[1]Raw data'!L115</f>
        <v>Farmer</v>
      </c>
      <c r="D47" s="87">
        <f>'[1]Raw data'!M115</f>
        <v>10</v>
      </c>
      <c r="E47" s="94">
        <v>3</v>
      </c>
      <c r="F47" s="94">
        <v>2</v>
      </c>
      <c r="G47" s="94">
        <v>2</v>
      </c>
      <c r="H47" s="94">
        <v>1</v>
      </c>
      <c r="I47" s="94">
        <v>0</v>
      </c>
      <c r="J47" s="85">
        <v>0</v>
      </c>
      <c r="K47" s="94">
        <v>1</v>
      </c>
      <c r="L47" s="94">
        <v>0</v>
      </c>
      <c r="M47" s="94">
        <v>0</v>
      </c>
      <c r="N47" s="61">
        <v>4</v>
      </c>
    </row>
    <row r="48" spans="1:14" x14ac:dyDescent="0.25">
      <c r="A48" s="61" t="str">
        <f>'[1]Raw data'!E116</f>
        <v>Compostela</v>
      </c>
      <c r="B48" s="87" t="s">
        <v>21</v>
      </c>
      <c r="C48" s="87" t="str">
        <f>'[1]Raw data'!L116</f>
        <v>Farmer</v>
      </c>
      <c r="D48" s="87">
        <f>'[1]Raw data'!M116</f>
        <v>8</v>
      </c>
      <c r="E48" s="94">
        <v>2</v>
      </c>
      <c r="F48" s="94">
        <v>2</v>
      </c>
      <c r="G48" s="94">
        <v>2</v>
      </c>
      <c r="H48" s="94">
        <v>2</v>
      </c>
      <c r="I48" s="94">
        <v>1</v>
      </c>
      <c r="J48" s="85">
        <v>0</v>
      </c>
      <c r="K48" s="94">
        <v>0</v>
      </c>
      <c r="L48" s="94">
        <v>0</v>
      </c>
      <c r="M48" s="94">
        <v>0</v>
      </c>
      <c r="N48" s="61">
        <v>3</v>
      </c>
    </row>
    <row r="49" spans="1:14" x14ac:dyDescent="0.25">
      <c r="A49" s="61" t="str">
        <f>'[1]Raw data'!E117</f>
        <v>Compostela</v>
      </c>
      <c r="B49" s="87" t="s">
        <v>21</v>
      </c>
      <c r="C49" s="87" t="str">
        <f>'[1]Raw data'!L117</f>
        <v>Farmer</v>
      </c>
      <c r="D49" s="87">
        <f>'[1]Raw data'!M117</f>
        <v>10</v>
      </c>
      <c r="E49" s="94">
        <v>2</v>
      </c>
      <c r="F49" s="94">
        <v>1</v>
      </c>
      <c r="G49" s="94">
        <v>2</v>
      </c>
      <c r="H49" s="94">
        <v>1</v>
      </c>
      <c r="I49" s="94">
        <v>0</v>
      </c>
      <c r="J49" s="85">
        <v>0</v>
      </c>
      <c r="K49" s="94">
        <v>0</v>
      </c>
      <c r="L49" s="94">
        <v>0</v>
      </c>
      <c r="M49" s="94">
        <v>0</v>
      </c>
      <c r="N49" s="61">
        <v>3</v>
      </c>
    </row>
    <row r="50" spans="1:14" x14ac:dyDescent="0.25">
      <c r="A50" s="61" t="str">
        <f>'[1]Raw data'!E122</f>
        <v>Compostela</v>
      </c>
      <c r="B50" s="87" t="s">
        <v>20</v>
      </c>
      <c r="C50" s="87" t="str">
        <f>'[1]Raw data'!L122</f>
        <v>Farmer</v>
      </c>
      <c r="D50" s="87">
        <f>'[1]Raw data'!M122</f>
        <v>10</v>
      </c>
      <c r="E50" s="94">
        <v>1</v>
      </c>
      <c r="F50" s="94">
        <v>1</v>
      </c>
      <c r="G50" s="94">
        <v>1</v>
      </c>
      <c r="H50" s="94">
        <v>1</v>
      </c>
      <c r="I50" s="94">
        <v>0</v>
      </c>
      <c r="J50" s="85">
        <v>0</v>
      </c>
      <c r="K50" s="94">
        <v>0</v>
      </c>
      <c r="L50" s="94">
        <v>0</v>
      </c>
      <c r="M50" s="94">
        <v>0</v>
      </c>
      <c r="N50" s="61">
        <v>2</v>
      </c>
    </row>
    <row r="51" spans="1:14" x14ac:dyDescent="0.25">
      <c r="A51" s="61" t="str">
        <f>'[1]Raw data'!E123</f>
        <v>Compostela</v>
      </c>
      <c r="B51" s="87" t="s">
        <v>20</v>
      </c>
      <c r="C51" s="87" t="str">
        <f>'[1]Raw data'!L123</f>
        <v>Farmer</v>
      </c>
      <c r="D51" s="87">
        <f>'[1]Raw data'!M123</f>
        <v>5</v>
      </c>
      <c r="E51" s="94">
        <v>1</v>
      </c>
      <c r="F51" s="94">
        <v>0</v>
      </c>
      <c r="G51" s="94">
        <v>0</v>
      </c>
      <c r="H51" s="94">
        <v>0</v>
      </c>
      <c r="I51" s="94">
        <v>0</v>
      </c>
      <c r="J51" s="85">
        <v>0</v>
      </c>
      <c r="K51" s="94">
        <v>0</v>
      </c>
      <c r="L51" s="94">
        <v>0</v>
      </c>
      <c r="M51" s="94">
        <v>0</v>
      </c>
      <c r="N51" s="61">
        <v>1</v>
      </c>
    </row>
    <row r="52" spans="1:14" x14ac:dyDescent="0.25">
      <c r="A52" s="61" t="str">
        <f>'[1]Raw data'!E124</f>
        <v>Mawab</v>
      </c>
      <c r="B52" s="87" t="s">
        <v>20</v>
      </c>
      <c r="C52" s="87" t="str">
        <f>'[1]Raw data'!L124</f>
        <v>Farmer</v>
      </c>
      <c r="D52" s="87">
        <f>'[1]Raw data'!M124</f>
        <v>5</v>
      </c>
      <c r="E52" s="94">
        <v>3</v>
      </c>
      <c r="F52" s="94">
        <v>1</v>
      </c>
      <c r="G52" s="94">
        <v>3</v>
      </c>
      <c r="H52" s="94">
        <v>2</v>
      </c>
      <c r="I52" s="94">
        <v>1</v>
      </c>
      <c r="J52" s="85">
        <v>0</v>
      </c>
      <c r="K52" s="94">
        <v>1</v>
      </c>
      <c r="L52" s="94">
        <v>0</v>
      </c>
      <c r="M52" s="94">
        <v>0</v>
      </c>
      <c r="N52" s="61">
        <v>4</v>
      </c>
    </row>
    <row r="53" spans="1:14" x14ac:dyDescent="0.25">
      <c r="A53" s="61" t="str">
        <f>'[1]Raw data'!E125</f>
        <v>Mawab</v>
      </c>
      <c r="B53" s="87" t="s">
        <v>21</v>
      </c>
      <c r="C53" s="87" t="str">
        <f>'[1]Raw data'!L125</f>
        <v>Farmer</v>
      </c>
      <c r="D53" s="87">
        <f>'[1]Raw data'!M125</f>
        <v>5</v>
      </c>
      <c r="E53" s="94">
        <v>3</v>
      </c>
      <c r="F53" s="94">
        <v>2</v>
      </c>
      <c r="G53" s="94">
        <v>3</v>
      </c>
      <c r="H53" s="94">
        <v>1</v>
      </c>
      <c r="I53" s="94">
        <v>3</v>
      </c>
      <c r="J53" s="85">
        <v>0</v>
      </c>
      <c r="K53" s="94">
        <v>2</v>
      </c>
      <c r="L53" s="94">
        <v>0</v>
      </c>
      <c r="M53" s="94">
        <v>0</v>
      </c>
      <c r="N53" s="61">
        <v>4</v>
      </c>
    </row>
    <row r="54" spans="1:14" x14ac:dyDescent="0.25">
      <c r="A54" s="61" t="str">
        <f>'[1]Raw data'!E127</f>
        <v>Mawab</v>
      </c>
      <c r="B54" s="87" t="s">
        <v>21</v>
      </c>
      <c r="C54" s="87" t="str">
        <f>'[1]Raw data'!L127</f>
        <v>Farmer</v>
      </c>
      <c r="D54" s="87">
        <f>'[1]Raw data'!M127</f>
        <v>2</v>
      </c>
      <c r="E54" s="94">
        <v>1</v>
      </c>
      <c r="F54" s="94">
        <v>1</v>
      </c>
      <c r="G54" s="94">
        <v>3</v>
      </c>
      <c r="H54" s="94">
        <v>1</v>
      </c>
      <c r="I54" s="94">
        <v>1</v>
      </c>
      <c r="J54" s="85">
        <v>0</v>
      </c>
      <c r="K54" s="94">
        <v>0</v>
      </c>
      <c r="L54" s="94">
        <v>0</v>
      </c>
      <c r="M54" s="94">
        <v>0</v>
      </c>
      <c r="N54" s="61">
        <v>3</v>
      </c>
    </row>
    <row r="55" spans="1:14" x14ac:dyDescent="0.25">
      <c r="A55" s="61" t="str">
        <f>'[1]Raw data'!E128</f>
        <v>Mawab</v>
      </c>
      <c r="B55" s="87" t="s">
        <v>21</v>
      </c>
      <c r="C55" s="87" t="str">
        <f>'[1]Raw data'!L128</f>
        <v>Farmer</v>
      </c>
      <c r="D55" s="87">
        <f>'[1]Raw data'!M128</f>
        <v>4</v>
      </c>
      <c r="E55" s="94">
        <v>3</v>
      </c>
      <c r="F55" s="94">
        <v>0</v>
      </c>
      <c r="G55" s="94">
        <v>3</v>
      </c>
      <c r="H55" s="94">
        <v>1</v>
      </c>
      <c r="I55" s="94">
        <v>0</v>
      </c>
      <c r="J55" s="85">
        <v>0</v>
      </c>
      <c r="K55" s="94">
        <v>0</v>
      </c>
      <c r="L55" s="94">
        <v>0</v>
      </c>
      <c r="M55" s="94">
        <v>0</v>
      </c>
      <c r="N55" s="61">
        <v>3</v>
      </c>
    </row>
    <row r="56" spans="1:14" x14ac:dyDescent="0.25">
      <c r="A56" s="61" t="str">
        <f>'[1]Raw data'!E129</f>
        <v>Mawab</v>
      </c>
      <c r="B56" s="87" t="s">
        <v>21</v>
      </c>
      <c r="C56" s="87" t="str">
        <f>'[1]Raw data'!L129</f>
        <v>Farmer</v>
      </c>
      <c r="D56" s="87">
        <f>'[1]Raw data'!M129</f>
        <v>5</v>
      </c>
      <c r="E56" s="94">
        <v>3</v>
      </c>
      <c r="F56" s="94">
        <v>1</v>
      </c>
      <c r="G56" s="94">
        <v>2</v>
      </c>
      <c r="H56" s="94">
        <v>0</v>
      </c>
      <c r="I56" s="94">
        <v>0</v>
      </c>
      <c r="J56" s="85">
        <v>0</v>
      </c>
      <c r="K56" s="94">
        <v>0</v>
      </c>
      <c r="L56" s="94">
        <v>0</v>
      </c>
      <c r="M56" s="94">
        <v>0</v>
      </c>
      <c r="N56" s="61">
        <v>3</v>
      </c>
    </row>
    <row r="57" spans="1:14" x14ac:dyDescent="0.25">
      <c r="A57" s="61" t="str">
        <f>'[1]Raw data'!E130</f>
        <v>Mawab</v>
      </c>
      <c r="B57" s="87" t="s">
        <v>21</v>
      </c>
      <c r="C57" s="87" t="str">
        <f>'[1]Raw data'!L130</f>
        <v>Farmer</v>
      </c>
      <c r="D57" s="87">
        <f>'[1]Raw data'!M130</f>
        <v>3</v>
      </c>
      <c r="E57" s="94">
        <v>3</v>
      </c>
      <c r="F57" s="94">
        <v>1</v>
      </c>
      <c r="G57" s="94">
        <v>1</v>
      </c>
      <c r="H57" s="94">
        <v>1</v>
      </c>
      <c r="I57" s="94">
        <v>0</v>
      </c>
      <c r="J57" s="85">
        <v>0</v>
      </c>
      <c r="K57" s="94">
        <v>1</v>
      </c>
      <c r="L57" s="94">
        <v>0</v>
      </c>
      <c r="M57" s="94">
        <v>0</v>
      </c>
      <c r="N57" s="61">
        <v>4</v>
      </c>
    </row>
    <row r="58" spans="1:14" x14ac:dyDescent="0.25">
      <c r="A58" s="61" t="str">
        <f>'[1]Raw data'!E133</f>
        <v>Mawab</v>
      </c>
      <c r="B58" s="87" t="s">
        <v>21</v>
      </c>
      <c r="C58" s="87" t="str">
        <f>'[1]Raw data'!L133</f>
        <v>Farmer</v>
      </c>
      <c r="D58" s="87">
        <f>'[1]Raw data'!M133</f>
        <v>3</v>
      </c>
      <c r="E58" s="94">
        <v>3</v>
      </c>
      <c r="F58" s="94">
        <v>1</v>
      </c>
      <c r="G58" s="94">
        <v>1</v>
      </c>
      <c r="H58" s="94">
        <v>1</v>
      </c>
      <c r="I58" s="94">
        <v>0</v>
      </c>
      <c r="J58" s="85">
        <v>0</v>
      </c>
      <c r="K58" s="94">
        <v>0</v>
      </c>
      <c r="L58" s="94">
        <v>0</v>
      </c>
      <c r="M58" s="94">
        <v>0</v>
      </c>
      <c r="N58" s="61">
        <v>2</v>
      </c>
    </row>
    <row r="59" spans="1:14" x14ac:dyDescent="0.25">
      <c r="A59" s="61" t="str">
        <f>'[1]Raw data'!E136</f>
        <v>Mawab</v>
      </c>
      <c r="B59" s="87" t="s">
        <v>21</v>
      </c>
      <c r="C59" s="87" t="str">
        <f>'[1]Raw data'!L136</f>
        <v>Farmer</v>
      </c>
      <c r="D59" s="87">
        <f>'[1]Raw data'!M136</f>
        <v>7</v>
      </c>
      <c r="E59" s="94">
        <v>3</v>
      </c>
      <c r="F59" s="94">
        <v>2</v>
      </c>
      <c r="G59" s="94">
        <v>2</v>
      </c>
      <c r="H59" s="94">
        <v>2</v>
      </c>
      <c r="I59" s="94">
        <v>1</v>
      </c>
      <c r="J59" s="85">
        <v>0</v>
      </c>
      <c r="K59" s="94">
        <v>0</v>
      </c>
      <c r="L59" s="94">
        <v>0</v>
      </c>
      <c r="M59" s="94">
        <v>0</v>
      </c>
      <c r="N59" s="61">
        <v>3</v>
      </c>
    </row>
    <row r="60" spans="1:14" x14ac:dyDescent="0.25">
      <c r="A60" s="61" t="str">
        <f>'[1]Raw data'!E138</f>
        <v>Mawab</v>
      </c>
      <c r="B60" s="87" t="s">
        <v>21</v>
      </c>
      <c r="C60" s="87" t="str">
        <f>'[1]Raw data'!L138</f>
        <v>Farmer</v>
      </c>
      <c r="D60" s="87">
        <f>'[1]Raw data'!M138</f>
        <v>2</v>
      </c>
      <c r="E60" s="94">
        <v>3</v>
      </c>
      <c r="F60" s="94">
        <v>0</v>
      </c>
      <c r="G60" s="94">
        <v>3</v>
      </c>
      <c r="H60" s="94">
        <v>3</v>
      </c>
      <c r="I60" s="94">
        <v>2</v>
      </c>
      <c r="J60" s="85">
        <v>0</v>
      </c>
      <c r="K60" s="94">
        <v>0</v>
      </c>
      <c r="L60" s="94">
        <v>0</v>
      </c>
      <c r="M60" s="94">
        <v>0</v>
      </c>
      <c r="N60" s="61">
        <v>3</v>
      </c>
    </row>
    <row r="61" spans="1:14" x14ac:dyDescent="0.25">
      <c r="A61" s="61" t="str">
        <f>'[1]Raw data'!E139</f>
        <v>Mawab</v>
      </c>
      <c r="B61" s="87" t="s">
        <v>20</v>
      </c>
      <c r="C61" s="87" t="str">
        <f>'[1]Raw data'!L139</f>
        <v>Farmer</v>
      </c>
      <c r="D61" s="87">
        <f>'[1]Raw data'!M139</f>
        <v>2</v>
      </c>
      <c r="E61" s="94">
        <v>3</v>
      </c>
      <c r="F61" s="94">
        <v>1</v>
      </c>
      <c r="G61" s="94">
        <v>3</v>
      </c>
      <c r="H61" s="94">
        <v>1</v>
      </c>
      <c r="I61" s="94">
        <v>1</v>
      </c>
      <c r="J61" s="85">
        <v>0</v>
      </c>
      <c r="K61" s="94">
        <v>1</v>
      </c>
      <c r="L61" s="94">
        <v>0</v>
      </c>
      <c r="M61" s="94">
        <v>0</v>
      </c>
      <c r="N61" s="61">
        <v>4</v>
      </c>
    </row>
    <row r="62" spans="1:14" x14ac:dyDescent="0.25">
      <c r="A62" s="61" t="str">
        <f>'[1]Raw data'!E141</f>
        <v>Compostela</v>
      </c>
      <c r="B62" s="87" t="s">
        <v>20</v>
      </c>
      <c r="C62" s="87" t="str">
        <f>'[1]Raw data'!L141</f>
        <v>Farmer</v>
      </c>
      <c r="D62" s="87">
        <f>'[1]Raw data'!M141</f>
        <v>10</v>
      </c>
      <c r="E62" s="94">
        <v>2</v>
      </c>
      <c r="F62" s="94">
        <v>1</v>
      </c>
      <c r="G62" s="94">
        <v>1</v>
      </c>
      <c r="H62" s="94">
        <v>2</v>
      </c>
      <c r="I62" s="94">
        <v>0</v>
      </c>
      <c r="J62" s="85">
        <v>0</v>
      </c>
      <c r="K62" s="94">
        <v>0</v>
      </c>
      <c r="L62" s="94">
        <v>0</v>
      </c>
      <c r="M62" s="94">
        <v>0</v>
      </c>
      <c r="N62" s="61">
        <v>3</v>
      </c>
    </row>
    <row r="63" spans="1:14" x14ac:dyDescent="0.25">
      <c r="A63" s="61" t="str">
        <f>'[1]Raw data'!E143</f>
        <v>Compostela</v>
      </c>
      <c r="B63" s="87" t="s">
        <v>20</v>
      </c>
      <c r="C63" s="87" t="str">
        <f>'[1]Raw data'!L143</f>
        <v>Farmer</v>
      </c>
      <c r="D63" s="87">
        <f>'[1]Raw data'!M143</f>
        <v>10</v>
      </c>
      <c r="E63" s="94">
        <v>2</v>
      </c>
      <c r="F63" s="94">
        <v>0</v>
      </c>
      <c r="G63" s="94">
        <v>2</v>
      </c>
      <c r="H63" s="94">
        <v>0</v>
      </c>
      <c r="I63" s="94">
        <v>0</v>
      </c>
      <c r="J63" s="85">
        <v>0</v>
      </c>
      <c r="K63" s="94">
        <v>0</v>
      </c>
      <c r="L63" s="94">
        <v>0</v>
      </c>
      <c r="M63" s="94">
        <v>0</v>
      </c>
      <c r="N63" s="61">
        <v>3</v>
      </c>
    </row>
    <row r="64" spans="1:14" x14ac:dyDescent="0.25">
      <c r="A64" s="61" t="str">
        <f>'[1]Raw data'!E144</f>
        <v>Compostela</v>
      </c>
      <c r="B64" s="87" t="s">
        <v>20</v>
      </c>
      <c r="C64" s="87" t="str">
        <f>'[1]Raw data'!L144</f>
        <v>Farmer</v>
      </c>
      <c r="D64" s="87">
        <f>'[1]Raw data'!M144</f>
        <v>10</v>
      </c>
      <c r="E64" s="94">
        <v>3</v>
      </c>
      <c r="F64" s="94">
        <v>2</v>
      </c>
      <c r="G64" s="94">
        <v>3</v>
      </c>
      <c r="H64" s="94">
        <v>1</v>
      </c>
      <c r="I64" s="94">
        <v>1</v>
      </c>
      <c r="J64" s="85">
        <v>0</v>
      </c>
      <c r="K64" s="94">
        <v>1</v>
      </c>
      <c r="L64" s="94">
        <v>0</v>
      </c>
      <c r="M64" s="94">
        <v>0</v>
      </c>
      <c r="N64" s="61">
        <v>4</v>
      </c>
    </row>
    <row r="65" spans="1:14" x14ac:dyDescent="0.25">
      <c r="A65" s="61" t="str">
        <f>'[1]Raw data'!E145</f>
        <v>Compostela</v>
      </c>
      <c r="B65" s="87" t="s">
        <v>20</v>
      </c>
      <c r="C65" s="87" t="str">
        <f>'[1]Raw data'!L145</f>
        <v>Farmer</v>
      </c>
      <c r="D65" s="87">
        <f>'[1]Raw data'!M145</f>
        <v>10</v>
      </c>
      <c r="E65" s="94">
        <v>1</v>
      </c>
      <c r="F65" s="94">
        <v>2</v>
      </c>
      <c r="G65" s="94">
        <v>2</v>
      </c>
      <c r="H65" s="94">
        <v>0</v>
      </c>
      <c r="I65" s="94">
        <v>0</v>
      </c>
      <c r="J65" s="85">
        <v>0</v>
      </c>
      <c r="K65" s="94">
        <v>0</v>
      </c>
      <c r="L65" s="94">
        <v>0</v>
      </c>
      <c r="M65" s="94">
        <v>0</v>
      </c>
      <c r="N65" s="61">
        <v>3</v>
      </c>
    </row>
    <row r="66" spans="1:14" x14ac:dyDescent="0.25">
      <c r="A66" s="61" t="str">
        <f>'[1]Raw data'!E146</f>
        <v>Compostela</v>
      </c>
      <c r="B66" s="87" t="s">
        <v>20</v>
      </c>
      <c r="C66" s="87" t="str">
        <f>'[1]Raw data'!L146</f>
        <v>Farmer</v>
      </c>
      <c r="D66" s="87">
        <f>'[1]Raw data'!M146</f>
        <v>8</v>
      </c>
      <c r="E66" s="94">
        <v>2</v>
      </c>
      <c r="F66" s="94">
        <v>0</v>
      </c>
      <c r="G66" s="94">
        <v>0</v>
      </c>
      <c r="H66" s="94">
        <v>0</v>
      </c>
      <c r="I66" s="94">
        <v>0</v>
      </c>
      <c r="J66" s="85">
        <v>0</v>
      </c>
      <c r="K66" s="94">
        <v>0</v>
      </c>
      <c r="L66" s="94">
        <v>0</v>
      </c>
      <c r="M66" s="94">
        <v>0</v>
      </c>
      <c r="N66" s="61">
        <v>2</v>
      </c>
    </row>
    <row r="67" spans="1:14" x14ac:dyDescent="0.25">
      <c r="A67" s="61" t="str">
        <f>'[1]Raw data'!E148</f>
        <v>Compostela</v>
      </c>
      <c r="B67" s="87" t="s">
        <v>21</v>
      </c>
      <c r="C67" s="87" t="str">
        <f>'[1]Raw data'!L148</f>
        <v>Farmer</v>
      </c>
      <c r="D67" s="87">
        <f>'[1]Raw data'!M148</f>
        <v>10</v>
      </c>
      <c r="E67" s="94">
        <v>1</v>
      </c>
      <c r="F67" s="94">
        <v>0</v>
      </c>
      <c r="G67" s="94">
        <v>1</v>
      </c>
      <c r="H67" s="94">
        <v>0</v>
      </c>
      <c r="I67" s="94">
        <v>0</v>
      </c>
      <c r="J67" s="85">
        <v>0</v>
      </c>
      <c r="K67" s="94">
        <v>0</v>
      </c>
      <c r="L67" s="94">
        <v>0</v>
      </c>
      <c r="M67" s="94">
        <v>0</v>
      </c>
      <c r="N67" s="61">
        <v>2</v>
      </c>
    </row>
    <row r="68" spans="1:14" x14ac:dyDescent="0.25">
      <c r="A68" s="61" t="str">
        <f>'[1]Raw data'!E10</f>
        <v>Compostela</v>
      </c>
      <c r="B68" s="87" t="s">
        <v>20</v>
      </c>
      <c r="C68" s="87" t="str">
        <f>'[1]Raw data'!L10</f>
        <v>Harvest_or_pla</v>
      </c>
      <c r="D68" s="87">
        <f>'[1]Raw data'!M10</f>
        <v>5</v>
      </c>
      <c r="E68" s="94">
        <v>0</v>
      </c>
      <c r="F68" s="94">
        <v>0</v>
      </c>
      <c r="G68" s="94">
        <v>0</v>
      </c>
      <c r="H68" s="94">
        <v>0</v>
      </c>
      <c r="I68" s="94">
        <v>0</v>
      </c>
      <c r="J68" s="94">
        <v>3</v>
      </c>
      <c r="K68" s="94">
        <v>0</v>
      </c>
      <c r="L68" s="94">
        <v>0</v>
      </c>
      <c r="M68" s="94">
        <v>0</v>
      </c>
      <c r="N68" s="61">
        <v>4</v>
      </c>
    </row>
    <row r="69" spans="1:14" x14ac:dyDescent="0.25">
      <c r="A69" s="61" t="str">
        <f>'[1]Raw data'!E17</f>
        <v>Compostela</v>
      </c>
      <c r="B69" s="87" t="s">
        <v>20</v>
      </c>
      <c r="C69" s="87" t="str">
        <f>'[1]Raw data'!L17</f>
        <v>Harvest_or_pla</v>
      </c>
      <c r="D69" s="87">
        <f>'[1]Raw data'!M17</f>
        <v>10</v>
      </c>
      <c r="E69" s="94">
        <v>2</v>
      </c>
      <c r="F69" s="94">
        <v>2</v>
      </c>
      <c r="G69" s="94">
        <v>1</v>
      </c>
      <c r="H69" s="94">
        <v>1</v>
      </c>
      <c r="I69" s="94">
        <v>1</v>
      </c>
      <c r="J69" s="94">
        <v>0</v>
      </c>
      <c r="K69" s="94">
        <v>2</v>
      </c>
      <c r="L69" s="94">
        <v>1</v>
      </c>
      <c r="M69" s="94">
        <v>0</v>
      </c>
      <c r="N69" s="61">
        <v>4</v>
      </c>
    </row>
    <row r="70" spans="1:14" x14ac:dyDescent="0.25">
      <c r="A70" s="61" t="str">
        <f>'[1]Raw data'!E19</f>
        <v>Compostela</v>
      </c>
      <c r="B70" s="87" t="s">
        <v>20</v>
      </c>
      <c r="C70" s="87" t="str">
        <f>'[1]Raw data'!L19</f>
        <v>Harvest_or_pla</v>
      </c>
      <c r="D70" s="87">
        <f>'[1]Raw data'!M19</f>
        <v>10</v>
      </c>
      <c r="E70" s="94">
        <v>3</v>
      </c>
      <c r="F70" s="94">
        <v>3</v>
      </c>
      <c r="G70" s="94">
        <v>3</v>
      </c>
      <c r="H70" s="94">
        <v>3</v>
      </c>
      <c r="I70" s="94">
        <v>3</v>
      </c>
      <c r="J70" s="94">
        <v>0</v>
      </c>
      <c r="K70" s="94">
        <v>2</v>
      </c>
      <c r="L70" s="94">
        <v>2</v>
      </c>
      <c r="M70" s="94">
        <v>0</v>
      </c>
      <c r="N70" s="61">
        <v>4</v>
      </c>
    </row>
    <row r="71" spans="1:14" x14ac:dyDescent="0.25">
      <c r="A71" s="61" t="str">
        <f>'[1]Raw data'!E26</f>
        <v>Compostela</v>
      </c>
      <c r="B71" s="87" t="s">
        <v>20</v>
      </c>
      <c r="C71" s="87" t="str">
        <f>'[1]Raw data'!L26</f>
        <v>Harvest_or_pla</v>
      </c>
      <c r="D71" s="87">
        <f>'[1]Raw data'!M26</f>
        <v>10</v>
      </c>
      <c r="E71" s="94">
        <v>3</v>
      </c>
      <c r="F71" s="94">
        <v>3</v>
      </c>
      <c r="G71" s="94">
        <v>3</v>
      </c>
      <c r="H71" s="94">
        <v>3</v>
      </c>
      <c r="I71" s="94">
        <v>3</v>
      </c>
      <c r="J71" s="94">
        <v>1</v>
      </c>
      <c r="K71" s="94">
        <v>2</v>
      </c>
      <c r="L71" s="94">
        <v>2</v>
      </c>
      <c r="M71" s="94">
        <v>0</v>
      </c>
      <c r="N71" s="61">
        <v>4</v>
      </c>
    </row>
    <row r="72" spans="1:14" x14ac:dyDescent="0.25">
      <c r="A72" s="61" t="str">
        <f>'[1]Raw data'!E32</f>
        <v>Compostela</v>
      </c>
      <c r="B72" s="87" t="s">
        <v>20</v>
      </c>
      <c r="C72" s="87" t="str">
        <f>'[1]Raw data'!L32</f>
        <v>Harvest_or_pla</v>
      </c>
      <c r="D72" s="87">
        <f>'[1]Raw data'!M32</f>
        <v>9</v>
      </c>
      <c r="E72" s="94">
        <v>2</v>
      </c>
      <c r="F72" s="94">
        <v>1</v>
      </c>
      <c r="G72" s="94">
        <v>1</v>
      </c>
      <c r="H72" s="94">
        <v>1</v>
      </c>
      <c r="I72" s="94">
        <v>0</v>
      </c>
      <c r="J72" s="94">
        <v>0</v>
      </c>
      <c r="K72" s="94">
        <v>0</v>
      </c>
      <c r="L72" s="94">
        <v>0</v>
      </c>
      <c r="M72" s="94">
        <v>0</v>
      </c>
      <c r="N72" s="61">
        <v>2</v>
      </c>
    </row>
    <row r="73" spans="1:14" x14ac:dyDescent="0.25">
      <c r="A73" s="61" t="str">
        <f>'[1]Raw data'!E33</f>
        <v>Compostela</v>
      </c>
      <c r="B73" s="87" t="s">
        <v>20</v>
      </c>
      <c r="C73" s="87" t="str">
        <f>'[1]Raw data'!L33</f>
        <v>Harvest_or_pla</v>
      </c>
      <c r="D73" s="87">
        <f>'[1]Raw data'!M33</f>
        <v>10</v>
      </c>
      <c r="E73" s="94">
        <v>3</v>
      </c>
      <c r="F73" s="94">
        <v>2</v>
      </c>
      <c r="G73" s="94">
        <v>3</v>
      </c>
      <c r="H73" s="94">
        <v>3</v>
      </c>
      <c r="I73" s="94">
        <v>3</v>
      </c>
      <c r="J73" s="94">
        <v>2</v>
      </c>
      <c r="K73" s="94">
        <v>2</v>
      </c>
      <c r="L73" s="94">
        <v>2</v>
      </c>
      <c r="M73" s="94">
        <v>0</v>
      </c>
      <c r="N73" s="61">
        <v>4</v>
      </c>
    </row>
    <row r="74" spans="1:14" x14ac:dyDescent="0.25">
      <c r="A74" s="61" t="str">
        <f>'[1]Raw data'!E38</f>
        <v>Compostela</v>
      </c>
      <c r="B74" s="87" t="s">
        <v>21</v>
      </c>
      <c r="C74" s="87" t="str">
        <f>'[1]Raw data'!L38</f>
        <v>Harvest_or_pla</v>
      </c>
      <c r="D74" s="87">
        <f>'[1]Raw data'!M38</f>
        <v>10</v>
      </c>
      <c r="E74" s="94">
        <v>3</v>
      </c>
      <c r="F74" s="94">
        <v>1</v>
      </c>
      <c r="G74" s="94">
        <v>3</v>
      </c>
      <c r="H74" s="94">
        <v>1</v>
      </c>
      <c r="I74" s="94">
        <v>0</v>
      </c>
      <c r="J74" s="94">
        <v>0</v>
      </c>
      <c r="K74" s="94">
        <v>0</v>
      </c>
      <c r="L74" s="94">
        <v>0</v>
      </c>
      <c r="M74" s="94">
        <v>0</v>
      </c>
      <c r="N74" s="61">
        <v>3</v>
      </c>
    </row>
    <row r="75" spans="1:14" x14ac:dyDescent="0.25">
      <c r="A75" s="61" t="str">
        <f>'[1]Raw data'!E41</f>
        <v>Compostela</v>
      </c>
      <c r="B75" s="87" t="s">
        <v>21</v>
      </c>
      <c r="C75" s="87" t="str">
        <f>'[1]Raw data'!L41</f>
        <v>Harvest_or_pla</v>
      </c>
      <c r="D75" s="87">
        <f>'[1]Raw data'!M41</f>
        <v>10</v>
      </c>
      <c r="E75" s="94">
        <v>2</v>
      </c>
      <c r="F75" s="94">
        <v>1</v>
      </c>
      <c r="G75" s="94">
        <v>3</v>
      </c>
      <c r="H75" s="94">
        <v>3</v>
      </c>
      <c r="I75" s="94">
        <v>1</v>
      </c>
      <c r="J75" s="94">
        <v>0</v>
      </c>
      <c r="K75" s="94">
        <v>1</v>
      </c>
      <c r="L75" s="94">
        <v>0</v>
      </c>
      <c r="M75" s="94">
        <v>0</v>
      </c>
      <c r="N75" s="61">
        <v>4</v>
      </c>
    </row>
    <row r="76" spans="1:14" x14ac:dyDescent="0.25">
      <c r="A76" s="61" t="str">
        <f>'[1]Raw data'!E42</f>
        <v>Compostela</v>
      </c>
      <c r="B76" s="87" t="s">
        <v>20</v>
      </c>
      <c r="C76" s="87" t="str">
        <f>'[1]Raw data'!L42</f>
        <v>Harvest_or_pla</v>
      </c>
      <c r="D76" s="87">
        <f>'[1]Raw data'!M42</f>
        <v>10</v>
      </c>
      <c r="E76" s="94">
        <v>3</v>
      </c>
      <c r="F76" s="94">
        <v>1</v>
      </c>
      <c r="G76" s="94">
        <v>3</v>
      </c>
      <c r="H76" s="94">
        <v>3</v>
      </c>
      <c r="I76" s="94">
        <v>1</v>
      </c>
      <c r="J76" s="94">
        <v>0</v>
      </c>
      <c r="K76" s="94">
        <v>0</v>
      </c>
      <c r="L76" s="94">
        <v>0</v>
      </c>
      <c r="M76" s="94">
        <v>0</v>
      </c>
      <c r="N76" s="61">
        <v>3</v>
      </c>
    </row>
    <row r="77" spans="1:14" x14ac:dyDescent="0.25">
      <c r="A77" s="61" t="str">
        <f>'[1]Raw data'!E43</f>
        <v>Compostela</v>
      </c>
      <c r="B77" s="87" t="s">
        <v>20</v>
      </c>
      <c r="C77" s="87" t="str">
        <f>'[1]Raw data'!L43</f>
        <v>Harvest_or_pla</v>
      </c>
      <c r="D77" s="87">
        <f>'[1]Raw data'!M43</f>
        <v>8</v>
      </c>
      <c r="E77" s="94">
        <v>0</v>
      </c>
      <c r="F77" s="94">
        <v>1</v>
      </c>
      <c r="G77" s="94">
        <v>1</v>
      </c>
      <c r="H77" s="94">
        <v>1</v>
      </c>
      <c r="I77" s="94">
        <v>1</v>
      </c>
      <c r="J77" s="85">
        <v>0</v>
      </c>
      <c r="K77" s="94">
        <v>0</v>
      </c>
      <c r="L77" s="94">
        <v>0</v>
      </c>
      <c r="M77" s="94">
        <v>0</v>
      </c>
      <c r="N77" s="61">
        <v>3</v>
      </c>
    </row>
    <row r="78" spans="1:14" x14ac:dyDescent="0.25">
      <c r="A78" s="61" t="str">
        <f>'[1]Raw data'!E45</f>
        <v>Mawab</v>
      </c>
      <c r="B78" s="87" t="s">
        <v>20</v>
      </c>
      <c r="C78" s="87" t="str">
        <f>'[1]Raw data'!L45</f>
        <v>Harvest_or_pla</v>
      </c>
      <c r="D78" s="87">
        <f>'[1]Raw data'!M45</f>
        <v>5</v>
      </c>
      <c r="E78" s="94">
        <v>1</v>
      </c>
      <c r="F78" s="94">
        <v>2</v>
      </c>
      <c r="G78" s="94">
        <v>0</v>
      </c>
      <c r="H78" s="94">
        <v>1</v>
      </c>
      <c r="I78" s="94">
        <v>1</v>
      </c>
      <c r="J78" s="85">
        <v>0</v>
      </c>
      <c r="K78" s="94">
        <v>1</v>
      </c>
      <c r="L78" s="94">
        <v>0</v>
      </c>
      <c r="M78" s="94">
        <v>0</v>
      </c>
      <c r="N78" s="61">
        <v>4</v>
      </c>
    </row>
    <row r="79" spans="1:14" x14ac:dyDescent="0.25">
      <c r="A79" s="61" t="str">
        <f>'[1]Raw data'!E51</f>
        <v>Mawab</v>
      </c>
      <c r="B79" s="87" t="s">
        <v>21</v>
      </c>
      <c r="C79" s="87" t="str">
        <f>'[1]Raw data'!L51</f>
        <v>Harvest_or_pla</v>
      </c>
      <c r="D79" s="87">
        <f>'[1]Raw data'!M51</f>
        <v>6</v>
      </c>
      <c r="E79" s="94">
        <v>3</v>
      </c>
      <c r="F79" s="94">
        <v>3</v>
      </c>
      <c r="G79" s="94">
        <v>1</v>
      </c>
      <c r="H79" s="94">
        <v>3</v>
      </c>
      <c r="I79" s="94">
        <v>1</v>
      </c>
      <c r="J79" s="85">
        <v>1</v>
      </c>
      <c r="K79" s="94">
        <v>1</v>
      </c>
      <c r="L79" s="94">
        <v>1</v>
      </c>
      <c r="M79" s="94">
        <v>0</v>
      </c>
      <c r="N79" s="61">
        <v>4</v>
      </c>
    </row>
    <row r="80" spans="1:14" x14ac:dyDescent="0.25">
      <c r="A80" s="61" t="str">
        <f>'[1]Raw data'!E55</f>
        <v>Mawab</v>
      </c>
      <c r="B80" s="87" t="s">
        <v>20</v>
      </c>
      <c r="C80" s="87" t="str">
        <f>'[1]Raw data'!L55</f>
        <v>Harvest_or_pla</v>
      </c>
      <c r="D80" s="87">
        <f>'[1]Raw data'!M55</f>
        <v>10</v>
      </c>
      <c r="E80" s="94">
        <v>2</v>
      </c>
      <c r="F80" s="94">
        <v>1</v>
      </c>
      <c r="G80" s="94">
        <v>3</v>
      </c>
      <c r="H80" s="94">
        <v>1</v>
      </c>
      <c r="I80" s="94">
        <v>2</v>
      </c>
      <c r="J80" s="85">
        <v>1</v>
      </c>
      <c r="K80" s="94">
        <v>1</v>
      </c>
      <c r="L80" s="94">
        <v>1</v>
      </c>
      <c r="M80" s="94">
        <v>0</v>
      </c>
      <c r="N80" s="61">
        <v>4</v>
      </c>
    </row>
    <row r="81" spans="1:14" x14ac:dyDescent="0.25">
      <c r="A81" s="61" t="str">
        <f>'[1]Raw data'!E61</f>
        <v>Mawab</v>
      </c>
      <c r="B81" s="87" t="s">
        <v>20</v>
      </c>
      <c r="C81" s="87" t="str">
        <f>'[1]Raw data'!L61</f>
        <v>Harvest_or_pla</v>
      </c>
      <c r="D81" s="87">
        <f>'[1]Raw data'!M61</f>
        <v>1</v>
      </c>
      <c r="E81" s="94">
        <v>0</v>
      </c>
      <c r="F81" s="94">
        <v>1</v>
      </c>
      <c r="G81" s="94">
        <v>1</v>
      </c>
      <c r="H81" s="94">
        <v>2</v>
      </c>
      <c r="I81" s="94">
        <v>0</v>
      </c>
      <c r="J81" s="85">
        <v>0</v>
      </c>
      <c r="K81" s="94">
        <v>0</v>
      </c>
      <c r="L81" s="94">
        <v>0</v>
      </c>
      <c r="M81" s="94">
        <v>0</v>
      </c>
      <c r="N81" s="61">
        <v>3</v>
      </c>
    </row>
    <row r="82" spans="1:14" x14ac:dyDescent="0.25">
      <c r="A82" s="61" t="str">
        <f>'[1]Raw data'!E64</f>
        <v>Compostela</v>
      </c>
      <c r="B82" s="87" t="s">
        <v>21</v>
      </c>
      <c r="C82" s="87" t="str">
        <f>'[1]Raw data'!L64</f>
        <v>Harvest_or_pla</v>
      </c>
      <c r="D82" s="87">
        <f>'[1]Raw data'!M64</f>
        <v>10</v>
      </c>
      <c r="E82" s="94">
        <v>1</v>
      </c>
      <c r="F82" s="94">
        <v>3</v>
      </c>
      <c r="G82" s="94">
        <v>1</v>
      </c>
      <c r="H82" s="94">
        <v>1</v>
      </c>
      <c r="I82" s="94">
        <v>1</v>
      </c>
      <c r="J82" s="85">
        <v>1</v>
      </c>
      <c r="K82" s="94">
        <v>1</v>
      </c>
      <c r="L82" s="94">
        <v>1</v>
      </c>
      <c r="M82" s="94">
        <v>0</v>
      </c>
      <c r="N82" s="61">
        <v>4</v>
      </c>
    </row>
    <row r="83" spans="1:14" x14ac:dyDescent="0.25">
      <c r="A83" s="61" t="str">
        <f>'[1]Raw data'!E66</f>
        <v>Compostela</v>
      </c>
      <c r="B83" s="87" t="s">
        <v>20</v>
      </c>
      <c r="C83" s="87" t="str">
        <f>'[1]Raw data'!L66</f>
        <v>Harvest_or_pla</v>
      </c>
      <c r="D83" s="87">
        <f>'[1]Raw data'!M66</f>
        <v>10</v>
      </c>
      <c r="E83" s="94">
        <v>2</v>
      </c>
      <c r="F83" s="94">
        <v>1</v>
      </c>
      <c r="G83" s="94">
        <v>2</v>
      </c>
      <c r="H83" s="94">
        <v>1</v>
      </c>
      <c r="I83" s="94">
        <v>1</v>
      </c>
      <c r="J83" s="85">
        <v>0</v>
      </c>
      <c r="K83" s="94">
        <v>0</v>
      </c>
      <c r="L83" s="94">
        <v>0</v>
      </c>
      <c r="M83" s="94">
        <v>0</v>
      </c>
      <c r="N83" s="61">
        <v>3</v>
      </c>
    </row>
    <row r="84" spans="1:14" x14ac:dyDescent="0.25">
      <c r="A84" s="61" t="str">
        <f>'[1]Raw data'!E71</f>
        <v>Compostela</v>
      </c>
      <c r="B84" s="87" t="s">
        <v>21</v>
      </c>
      <c r="C84" s="87" t="str">
        <f>'[1]Raw data'!L71</f>
        <v>Harvest_or_pla</v>
      </c>
      <c r="D84" s="87">
        <f>'[1]Raw data'!M71</f>
        <v>10</v>
      </c>
      <c r="E84" s="94">
        <v>2</v>
      </c>
      <c r="F84" s="94">
        <v>1</v>
      </c>
      <c r="G84" s="94">
        <v>1</v>
      </c>
      <c r="H84" s="94">
        <v>1</v>
      </c>
      <c r="I84" s="94">
        <v>0</v>
      </c>
      <c r="J84" s="85">
        <v>0</v>
      </c>
      <c r="K84" s="94">
        <v>1</v>
      </c>
      <c r="L84" s="94">
        <v>0</v>
      </c>
      <c r="M84" s="94">
        <v>0</v>
      </c>
      <c r="N84" s="61">
        <v>4</v>
      </c>
    </row>
    <row r="85" spans="1:14" x14ac:dyDescent="0.25">
      <c r="A85" s="61" t="str">
        <f>'[1]Raw data'!E72</f>
        <v>Compostela</v>
      </c>
      <c r="B85" s="87" t="s">
        <v>21</v>
      </c>
      <c r="C85" s="87" t="str">
        <f>'[1]Raw data'!L72</f>
        <v>Harvest_or_pla</v>
      </c>
      <c r="D85" s="87">
        <f>'[1]Raw data'!M72</f>
        <v>10</v>
      </c>
      <c r="E85" s="94">
        <v>3</v>
      </c>
      <c r="F85" s="94">
        <v>3</v>
      </c>
      <c r="G85" s="94">
        <v>3</v>
      </c>
      <c r="H85" s="94">
        <v>3</v>
      </c>
      <c r="I85" s="94">
        <v>2</v>
      </c>
      <c r="J85" s="85">
        <v>0</v>
      </c>
      <c r="K85" s="94">
        <v>0</v>
      </c>
      <c r="L85" s="94">
        <v>0</v>
      </c>
      <c r="M85" s="94">
        <v>0</v>
      </c>
      <c r="N85" s="61">
        <v>3</v>
      </c>
    </row>
    <row r="86" spans="1:14" x14ac:dyDescent="0.25">
      <c r="A86" s="61" t="str">
        <f>'[1]Raw data'!E88</f>
        <v>Compostela</v>
      </c>
      <c r="B86" s="87" t="s">
        <v>20</v>
      </c>
      <c r="C86" s="87" t="str">
        <f>'[1]Raw data'!L88</f>
        <v>Harvest_or_pla</v>
      </c>
      <c r="D86" s="87">
        <f>'[1]Raw data'!M88</f>
        <v>10</v>
      </c>
      <c r="E86" s="94">
        <v>1</v>
      </c>
      <c r="F86" s="94">
        <v>1</v>
      </c>
      <c r="G86" s="94">
        <v>1</v>
      </c>
      <c r="H86" s="94">
        <v>1</v>
      </c>
      <c r="I86" s="94">
        <v>0</v>
      </c>
      <c r="J86" s="85">
        <v>0</v>
      </c>
      <c r="K86" s="94">
        <v>1</v>
      </c>
      <c r="L86" s="94">
        <v>0</v>
      </c>
      <c r="M86" s="94">
        <v>0</v>
      </c>
      <c r="N86" s="61">
        <v>4</v>
      </c>
    </row>
    <row r="87" spans="1:14" x14ac:dyDescent="0.25">
      <c r="A87" s="61" t="str">
        <f>'[1]Raw data'!E89</f>
        <v>Compostela</v>
      </c>
      <c r="B87" s="87" t="s">
        <v>20</v>
      </c>
      <c r="C87" s="87" t="str">
        <f>'[1]Raw data'!L89</f>
        <v>Harvest_or_pla</v>
      </c>
      <c r="D87" s="87">
        <f>'[1]Raw data'!M89</f>
        <v>10</v>
      </c>
      <c r="E87" s="94">
        <v>3</v>
      </c>
      <c r="F87" s="94">
        <v>1</v>
      </c>
      <c r="G87" s="94">
        <v>2</v>
      </c>
      <c r="H87" s="94">
        <v>1</v>
      </c>
      <c r="I87" s="94">
        <v>2</v>
      </c>
      <c r="J87" s="85">
        <v>2</v>
      </c>
      <c r="K87" s="94">
        <v>1</v>
      </c>
      <c r="L87" s="94">
        <v>0</v>
      </c>
      <c r="M87" s="94">
        <v>0</v>
      </c>
      <c r="N87" s="61">
        <v>4</v>
      </c>
    </row>
    <row r="88" spans="1:14" x14ac:dyDescent="0.25">
      <c r="A88" s="61" t="str">
        <f>'[1]Raw data'!E90</f>
        <v>Compostela</v>
      </c>
      <c r="B88" s="87" t="s">
        <v>20</v>
      </c>
      <c r="C88" s="87" t="str">
        <f>'[1]Raw data'!L90</f>
        <v>Harvest_or_pla</v>
      </c>
      <c r="D88" s="87">
        <f>'[1]Raw data'!M90</f>
        <v>10</v>
      </c>
      <c r="E88" s="94">
        <v>3</v>
      </c>
      <c r="F88" s="94">
        <v>2</v>
      </c>
      <c r="G88" s="94">
        <v>2</v>
      </c>
      <c r="H88" s="94">
        <v>2</v>
      </c>
      <c r="I88" s="94">
        <v>1</v>
      </c>
      <c r="J88" s="85">
        <v>1</v>
      </c>
      <c r="K88" s="94">
        <v>1</v>
      </c>
      <c r="L88" s="94">
        <v>0</v>
      </c>
      <c r="M88" s="94">
        <v>0</v>
      </c>
      <c r="N88" s="61">
        <v>4</v>
      </c>
    </row>
    <row r="89" spans="1:14" x14ac:dyDescent="0.25">
      <c r="A89" s="61" t="str">
        <f>'[1]Raw data'!E95</f>
        <v>Compostela</v>
      </c>
      <c r="B89" s="87" t="s">
        <v>20</v>
      </c>
      <c r="C89" s="87" t="str">
        <f>'[1]Raw data'!L95</f>
        <v>Harvest_or_pla</v>
      </c>
      <c r="D89" s="87">
        <f>'[1]Raw data'!M95</f>
        <v>10</v>
      </c>
      <c r="E89" s="94">
        <v>2</v>
      </c>
      <c r="F89" s="94">
        <v>2</v>
      </c>
      <c r="G89" s="94">
        <v>2</v>
      </c>
      <c r="H89" s="94">
        <v>2</v>
      </c>
      <c r="I89" s="94">
        <v>1</v>
      </c>
      <c r="J89" s="85">
        <v>0</v>
      </c>
      <c r="K89" s="94">
        <v>0</v>
      </c>
      <c r="L89" s="94">
        <v>0</v>
      </c>
      <c r="M89" s="94">
        <v>0</v>
      </c>
      <c r="N89" s="61">
        <v>3</v>
      </c>
    </row>
    <row r="90" spans="1:14" x14ac:dyDescent="0.25">
      <c r="A90" s="61" t="str">
        <f>'[1]Raw data'!E99</f>
        <v>Compostela</v>
      </c>
      <c r="B90" s="87" t="s">
        <v>20</v>
      </c>
      <c r="C90" s="87" t="str">
        <f>'[1]Raw data'!L99</f>
        <v>Harvest_or_pla</v>
      </c>
      <c r="D90" s="87">
        <f>'[1]Raw data'!M99</f>
        <v>10</v>
      </c>
      <c r="E90" s="94">
        <v>1</v>
      </c>
      <c r="F90" s="94">
        <v>2</v>
      </c>
      <c r="G90" s="94">
        <v>0</v>
      </c>
      <c r="H90" s="94">
        <v>1</v>
      </c>
      <c r="I90" s="94">
        <v>0</v>
      </c>
      <c r="J90" s="85">
        <v>0</v>
      </c>
      <c r="K90" s="94">
        <v>0</v>
      </c>
      <c r="L90" s="94">
        <v>0</v>
      </c>
      <c r="M90" s="94">
        <v>0</v>
      </c>
      <c r="N90" s="61">
        <v>2</v>
      </c>
    </row>
    <row r="91" spans="1:14" x14ac:dyDescent="0.25">
      <c r="A91" s="61" t="str">
        <f>'[1]Raw data'!E100</f>
        <v>Compostela</v>
      </c>
      <c r="B91" s="87" t="s">
        <v>20</v>
      </c>
      <c r="C91" s="87" t="str">
        <f>'[1]Raw data'!L100</f>
        <v>Harvest_or_pla</v>
      </c>
      <c r="D91" s="87">
        <f>'[1]Raw data'!M100</f>
        <v>10</v>
      </c>
      <c r="E91" s="94">
        <v>2</v>
      </c>
      <c r="F91" s="94">
        <v>2</v>
      </c>
      <c r="G91" s="94">
        <v>2</v>
      </c>
      <c r="H91" s="94">
        <v>1</v>
      </c>
      <c r="I91" s="94">
        <v>0</v>
      </c>
      <c r="J91" s="85">
        <v>0</v>
      </c>
      <c r="K91" s="94">
        <v>0</v>
      </c>
      <c r="L91" s="94">
        <v>0</v>
      </c>
      <c r="M91" s="94">
        <v>0</v>
      </c>
      <c r="N91" s="61">
        <v>3</v>
      </c>
    </row>
    <row r="92" spans="1:14" x14ac:dyDescent="0.25">
      <c r="A92" s="61" t="str">
        <f>'[1]Raw data'!E101</f>
        <v>Compostela</v>
      </c>
      <c r="B92" s="87" t="s">
        <v>20</v>
      </c>
      <c r="C92" s="87" t="str">
        <f>'[1]Raw data'!L101</f>
        <v>Harvest_or_pla</v>
      </c>
      <c r="D92" s="87">
        <f>'[1]Raw data'!M101</f>
        <v>10</v>
      </c>
      <c r="E92" s="94">
        <v>1</v>
      </c>
      <c r="F92" s="94">
        <v>0</v>
      </c>
      <c r="G92" s="94">
        <v>3</v>
      </c>
      <c r="H92" s="94">
        <v>0</v>
      </c>
      <c r="I92" s="94">
        <v>0</v>
      </c>
      <c r="J92" s="85">
        <v>0</v>
      </c>
      <c r="K92" s="94">
        <v>0</v>
      </c>
      <c r="L92" s="94">
        <v>0</v>
      </c>
      <c r="M92" s="94">
        <v>0</v>
      </c>
      <c r="N92" s="61">
        <v>3</v>
      </c>
    </row>
    <row r="93" spans="1:14" x14ac:dyDescent="0.25">
      <c r="A93" s="61" t="str">
        <f>'[1]Raw data'!E102</f>
        <v>Compostela</v>
      </c>
      <c r="B93" s="87" t="s">
        <v>20</v>
      </c>
      <c r="C93" s="87" t="str">
        <f>'[1]Raw data'!L102</f>
        <v>Harvest_or_pla</v>
      </c>
      <c r="D93" s="87">
        <f>'[1]Raw data'!M102</f>
        <v>10</v>
      </c>
      <c r="E93" s="94">
        <v>2</v>
      </c>
      <c r="F93" s="94">
        <v>0</v>
      </c>
      <c r="G93" s="94">
        <v>0</v>
      </c>
      <c r="H93" s="94">
        <v>1</v>
      </c>
      <c r="I93" s="94">
        <v>0</v>
      </c>
      <c r="J93" s="85">
        <v>0</v>
      </c>
      <c r="K93" s="94">
        <v>0</v>
      </c>
      <c r="L93" s="94">
        <v>0</v>
      </c>
      <c r="M93" s="94">
        <v>0</v>
      </c>
      <c r="N93" s="61">
        <v>2</v>
      </c>
    </row>
    <row r="94" spans="1:14" x14ac:dyDescent="0.25">
      <c r="A94" s="61" t="str">
        <f>'[1]Raw data'!E105</f>
        <v>Compostela</v>
      </c>
      <c r="B94" s="87" t="s">
        <v>20</v>
      </c>
      <c r="C94" s="87" t="str">
        <f>'[1]Raw data'!L105</f>
        <v>Harvest_or_pla</v>
      </c>
      <c r="D94" s="87">
        <f>'[1]Raw data'!M105</f>
        <v>10</v>
      </c>
      <c r="E94" s="94">
        <v>2</v>
      </c>
      <c r="F94" s="94">
        <v>1</v>
      </c>
      <c r="G94" s="94">
        <v>3</v>
      </c>
      <c r="H94" s="94">
        <v>2</v>
      </c>
      <c r="I94" s="94">
        <v>2</v>
      </c>
      <c r="J94" s="85">
        <v>0</v>
      </c>
      <c r="K94" s="94">
        <v>0</v>
      </c>
      <c r="L94" s="94">
        <v>0</v>
      </c>
      <c r="M94" s="94">
        <v>0</v>
      </c>
      <c r="N94" s="61">
        <v>3</v>
      </c>
    </row>
    <row r="95" spans="1:14" x14ac:dyDescent="0.25">
      <c r="A95" s="61" t="str">
        <f>'[1]Raw data'!E106</f>
        <v>Compostela</v>
      </c>
      <c r="B95" s="87" t="s">
        <v>20</v>
      </c>
      <c r="C95" s="87" t="str">
        <f>'[1]Raw data'!L106</f>
        <v>Harvest_or_pla</v>
      </c>
      <c r="D95" s="87">
        <f>'[1]Raw data'!M106</f>
        <v>10</v>
      </c>
      <c r="E95" s="94">
        <v>2</v>
      </c>
      <c r="F95" s="94">
        <v>1</v>
      </c>
      <c r="G95" s="94">
        <v>2</v>
      </c>
      <c r="H95" s="94">
        <v>0</v>
      </c>
      <c r="I95" s="94">
        <v>0</v>
      </c>
      <c r="J95" s="85">
        <v>0</v>
      </c>
      <c r="K95" s="94">
        <v>0</v>
      </c>
      <c r="L95" s="94">
        <v>0</v>
      </c>
      <c r="M95" s="94">
        <v>0</v>
      </c>
      <c r="N95" s="61">
        <v>3</v>
      </c>
    </row>
    <row r="96" spans="1:14" x14ac:dyDescent="0.25">
      <c r="A96" s="61" t="str">
        <f>'[1]Raw data'!E107</f>
        <v>Compostela</v>
      </c>
      <c r="B96" s="87" t="s">
        <v>21</v>
      </c>
      <c r="C96" s="87" t="str">
        <f>'[1]Raw data'!L107</f>
        <v>Harvest_or_pla</v>
      </c>
      <c r="D96" s="87">
        <f>'[1]Raw data'!M107</f>
        <v>10</v>
      </c>
      <c r="E96" s="94">
        <v>0</v>
      </c>
      <c r="F96" s="94">
        <v>0</v>
      </c>
      <c r="G96" s="94">
        <v>1</v>
      </c>
      <c r="H96" s="94">
        <v>0</v>
      </c>
      <c r="I96" s="94">
        <v>0</v>
      </c>
      <c r="J96" s="85">
        <v>0</v>
      </c>
      <c r="K96" s="94">
        <v>0</v>
      </c>
      <c r="L96" s="94">
        <v>0</v>
      </c>
      <c r="M96" s="94">
        <v>0</v>
      </c>
      <c r="N96" s="61">
        <v>2</v>
      </c>
    </row>
    <row r="97" spans="1:14" x14ac:dyDescent="0.25">
      <c r="A97" s="61" t="str">
        <f>'[1]Raw data'!E109</f>
        <v>Compostela</v>
      </c>
      <c r="B97" s="87" t="s">
        <v>20</v>
      </c>
      <c r="C97" s="87" t="str">
        <f>'[1]Raw data'!L109</f>
        <v>Harvest_or_pla</v>
      </c>
      <c r="D97" s="87">
        <f>'[1]Raw data'!M109</f>
        <v>10</v>
      </c>
      <c r="E97" s="94">
        <v>3</v>
      </c>
      <c r="F97" s="94">
        <v>1</v>
      </c>
      <c r="G97" s="94">
        <v>2</v>
      </c>
      <c r="H97" s="94">
        <v>1</v>
      </c>
      <c r="I97" s="94">
        <v>1</v>
      </c>
      <c r="J97" s="85">
        <v>0</v>
      </c>
      <c r="K97" s="94">
        <v>1</v>
      </c>
      <c r="L97" s="94">
        <v>0</v>
      </c>
      <c r="M97" s="94">
        <v>0</v>
      </c>
      <c r="N97" s="61">
        <v>4</v>
      </c>
    </row>
    <row r="98" spans="1:14" x14ac:dyDescent="0.25">
      <c r="A98" s="61" t="str">
        <f>'[1]Raw data'!E110</f>
        <v>Compostela</v>
      </c>
      <c r="B98" s="87" t="s">
        <v>20</v>
      </c>
      <c r="C98" s="87" t="str">
        <f>'[1]Raw data'!L110</f>
        <v>Harvest_or_pla</v>
      </c>
      <c r="D98" s="87">
        <f>'[1]Raw data'!M110</f>
        <v>10</v>
      </c>
      <c r="E98" s="94">
        <v>3</v>
      </c>
      <c r="F98" s="94">
        <v>1</v>
      </c>
      <c r="G98" s="94">
        <v>2</v>
      </c>
      <c r="H98" s="94">
        <v>1</v>
      </c>
      <c r="I98" s="94">
        <v>1</v>
      </c>
      <c r="J98" s="85">
        <v>0</v>
      </c>
      <c r="K98" s="94">
        <v>1</v>
      </c>
      <c r="L98" s="94">
        <v>0</v>
      </c>
      <c r="M98" s="94">
        <v>0</v>
      </c>
      <c r="N98" s="61">
        <v>4</v>
      </c>
    </row>
    <row r="99" spans="1:14" x14ac:dyDescent="0.25">
      <c r="A99" s="61" t="str">
        <f>'[1]Raw data'!E111</f>
        <v>Compostela</v>
      </c>
      <c r="B99" s="87" t="s">
        <v>20</v>
      </c>
      <c r="C99" s="87" t="str">
        <f>'[1]Raw data'!L111</f>
        <v>Harvest_or_pla</v>
      </c>
      <c r="D99" s="87">
        <f>'[1]Raw data'!M111</f>
        <v>10</v>
      </c>
      <c r="E99" s="94">
        <v>0</v>
      </c>
      <c r="F99" s="94">
        <v>0</v>
      </c>
      <c r="G99" s="94">
        <v>0</v>
      </c>
      <c r="H99" s="94">
        <v>0</v>
      </c>
      <c r="I99" s="94">
        <v>0</v>
      </c>
      <c r="J99" s="85">
        <v>0</v>
      </c>
      <c r="K99" s="94">
        <v>0</v>
      </c>
      <c r="L99" s="94">
        <v>0</v>
      </c>
      <c r="M99" s="94">
        <v>0</v>
      </c>
      <c r="N99" s="61">
        <v>1</v>
      </c>
    </row>
    <row r="100" spans="1:14" x14ac:dyDescent="0.25">
      <c r="A100" s="61" t="str">
        <f>'[1]Raw data'!E114</f>
        <v>Mawab</v>
      </c>
      <c r="B100" s="87" t="s">
        <v>20</v>
      </c>
      <c r="C100" s="87" t="str">
        <f>'[1]Raw data'!L114</f>
        <v>Harvest_or_pla</v>
      </c>
      <c r="D100" s="87">
        <f>'[1]Raw data'!M114</f>
        <v>5</v>
      </c>
      <c r="E100" s="94">
        <v>1</v>
      </c>
      <c r="F100" s="94">
        <v>1</v>
      </c>
      <c r="G100" s="94">
        <v>2</v>
      </c>
      <c r="H100" s="94">
        <v>1</v>
      </c>
      <c r="I100" s="94">
        <v>0</v>
      </c>
      <c r="J100" s="85">
        <v>0</v>
      </c>
      <c r="K100" s="94">
        <v>1</v>
      </c>
      <c r="L100" s="94">
        <v>0</v>
      </c>
      <c r="M100" s="94">
        <v>0</v>
      </c>
      <c r="N100" s="61">
        <v>4</v>
      </c>
    </row>
    <row r="101" spans="1:14" x14ac:dyDescent="0.25">
      <c r="A101" s="61" t="str">
        <f>'[1]Raw data'!E120</f>
        <v>Compostela</v>
      </c>
      <c r="B101" s="87" t="s">
        <v>20</v>
      </c>
      <c r="C101" s="87" t="str">
        <f>'[1]Raw data'!L120</f>
        <v>Harvest_or_pla</v>
      </c>
      <c r="D101" s="87">
        <f>'[1]Raw data'!M120</f>
        <v>10</v>
      </c>
      <c r="E101" s="94">
        <v>1</v>
      </c>
      <c r="F101" s="94">
        <v>1</v>
      </c>
      <c r="G101" s="94">
        <v>2</v>
      </c>
      <c r="H101" s="94">
        <v>1</v>
      </c>
      <c r="I101" s="94">
        <v>1</v>
      </c>
      <c r="J101" s="85">
        <v>0</v>
      </c>
      <c r="K101" s="94">
        <v>0</v>
      </c>
      <c r="L101" s="94">
        <v>0</v>
      </c>
      <c r="M101" s="94">
        <v>0</v>
      </c>
      <c r="N101" s="61">
        <v>3</v>
      </c>
    </row>
    <row r="102" spans="1:14" x14ac:dyDescent="0.25">
      <c r="A102" s="61" t="str">
        <f>'[1]Raw data'!E121</f>
        <v>Compostela</v>
      </c>
      <c r="B102" s="87" t="s">
        <v>20</v>
      </c>
      <c r="C102" s="87" t="str">
        <f>'[1]Raw data'!L121</f>
        <v>Harvest_or_pla</v>
      </c>
      <c r="D102" s="87">
        <f>'[1]Raw data'!M121</f>
        <v>10</v>
      </c>
      <c r="E102" s="94">
        <v>1</v>
      </c>
      <c r="F102" s="94">
        <v>1</v>
      </c>
      <c r="G102" s="94">
        <v>1</v>
      </c>
      <c r="H102" s="94">
        <v>1</v>
      </c>
      <c r="I102" s="94">
        <v>0</v>
      </c>
      <c r="J102" s="85">
        <v>0</v>
      </c>
      <c r="K102" s="94">
        <v>0</v>
      </c>
      <c r="L102" s="94">
        <v>0</v>
      </c>
      <c r="M102" s="94">
        <v>0</v>
      </c>
      <c r="N102" s="61">
        <v>2</v>
      </c>
    </row>
    <row r="103" spans="1:14" x14ac:dyDescent="0.25">
      <c r="A103" s="61" t="str">
        <f>'[1]Raw data'!E132</f>
        <v>Mawab</v>
      </c>
      <c r="B103" s="87" t="s">
        <v>20</v>
      </c>
      <c r="C103" s="87" t="str">
        <f>'[1]Raw data'!L132</f>
        <v>Harvest_or_pla</v>
      </c>
      <c r="D103" s="87">
        <f>'[1]Raw data'!M132</f>
        <v>10</v>
      </c>
      <c r="E103" s="94">
        <v>2</v>
      </c>
      <c r="F103" s="94">
        <v>1</v>
      </c>
      <c r="G103" s="94">
        <v>1</v>
      </c>
      <c r="H103" s="94">
        <v>0</v>
      </c>
      <c r="I103" s="94">
        <v>0</v>
      </c>
      <c r="J103" s="85">
        <v>0</v>
      </c>
      <c r="K103" s="94">
        <v>0</v>
      </c>
      <c r="L103" s="94">
        <v>0</v>
      </c>
      <c r="M103" s="94">
        <v>0</v>
      </c>
      <c r="N103" s="61">
        <v>2</v>
      </c>
    </row>
    <row r="104" spans="1:14" x14ac:dyDescent="0.25">
      <c r="A104" s="61" t="str">
        <f>'[1]Raw data'!E134</f>
        <v>Mawab</v>
      </c>
      <c r="B104" s="87" t="s">
        <v>20</v>
      </c>
      <c r="C104" s="87" t="str">
        <f>'[1]Raw data'!L134</f>
        <v>Harvest_or_pla</v>
      </c>
      <c r="D104" s="87">
        <f>'[1]Raw data'!M134</f>
        <v>8</v>
      </c>
      <c r="E104" s="94">
        <v>3</v>
      </c>
      <c r="F104" s="94">
        <v>1</v>
      </c>
      <c r="G104" s="94">
        <v>1</v>
      </c>
      <c r="H104" s="94">
        <v>1</v>
      </c>
      <c r="I104" s="94">
        <v>1</v>
      </c>
      <c r="J104" s="85">
        <v>0</v>
      </c>
      <c r="K104" s="94">
        <v>0</v>
      </c>
      <c r="L104" s="94">
        <v>0</v>
      </c>
      <c r="M104" s="94">
        <v>0</v>
      </c>
      <c r="N104" s="61">
        <v>3</v>
      </c>
    </row>
    <row r="105" spans="1:14" x14ac:dyDescent="0.25">
      <c r="A105" s="61" t="str">
        <f>'[1]Raw data'!E135</f>
        <v>Mawab</v>
      </c>
      <c r="B105" s="87" t="s">
        <v>21</v>
      </c>
      <c r="C105" s="87" t="str">
        <f>'[1]Raw data'!L135</f>
        <v>Harvest_or_pla</v>
      </c>
      <c r="D105" s="87">
        <f>'[1]Raw data'!M135</f>
        <v>9</v>
      </c>
      <c r="E105" s="94">
        <v>1</v>
      </c>
      <c r="F105" s="94">
        <v>0</v>
      </c>
      <c r="G105" s="94">
        <v>3</v>
      </c>
      <c r="H105" s="94">
        <v>1</v>
      </c>
      <c r="I105" s="94">
        <v>1</v>
      </c>
      <c r="J105" s="85">
        <v>0</v>
      </c>
      <c r="K105" s="94">
        <v>1</v>
      </c>
      <c r="L105" s="94">
        <v>0</v>
      </c>
      <c r="M105" s="94">
        <v>0</v>
      </c>
      <c r="N105" s="61">
        <v>4</v>
      </c>
    </row>
    <row r="106" spans="1:14" x14ac:dyDescent="0.25">
      <c r="A106" s="61" t="str">
        <f>'[1]Raw data'!E137</f>
        <v>Mawab</v>
      </c>
      <c r="B106" s="87" t="s">
        <v>21</v>
      </c>
      <c r="C106" s="87" t="str">
        <f>'[1]Raw data'!L137</f>
        <v>Harvest_or_pla</v>
      </c>
      <c r="D106" s="87">
        <f>'[1]Raw data'!M137</f>
        <v>1</v>
      </c>
      <c r="E106" s="94">
        <v>1</v>
      </c>
      <c r="F106" s="94">
        <v>1</v>
      </c>
      <c r="G106" s="94">
        <v>3</v>
      </c>
      <c r="H106" s="94">
        <v>1</v>
      </c>
      <c r="I106" s="94">
        <v>0</v>
      </c>
      <c r="J106" s="85">
        <v>0</v>
      </c>
      <c r="K106" s="94">
        <v>0</v>
      </c>
      <c r="L106" s="94">
        <v>0</v>
      </c>
      <c r="M106" s="94">
        <v>0</v>
      </c>
      <c r="N106" s="61">
        <v>3</v>
      </c>
    </row>
    <row r="107" spans="1:14" x14ac:dyDescent="0.25">
      <c r="A107" s="61" t="str">
        <f>'[1]Raw data'!E147</f>
        <v>Compostela</v>
      </c>
      <c r="B107" s="87" t="s">
        <v>21</v>
      </c>
      <c r="C107" s="87" t="str">
        <f>'[1]Raw data'!L147</f>
        <v>Harvest_or_pla</v>
      </c>
      <c r="D107" s="87">
        <f>'[1]Raw data'!M147</f>
        <v>10</v>
      </c>
      <c r="E107" s="94">
        <v>0</v>
      </c>
      <c r="F107" s="94">
        <v>2</v>
      </c>
      <c r="G107" s="94">
        <v>2</v>
      </c>
      <c r="H107" s="94">
        <v>1</v>
      </c>
      <c r="I107" s="94">
        <v>0</v>
      </c>
      <c r="J107" s="85">
        <v>0</v>
      </c>
      <c r="K107" s="94">
        <v>0</v>
      </c>
      <c r="L107" s="94">
        <v>0</v>
      </c>
      <c r="M107" s="94">
        <v>0</v>
      </c>
      <c r="N107" s="61">
        <v>3</v>
      </c>
    </row>
    <row r="108" spans="1:14" x14ac:dyDescent="0.25">
      <c r="A108" s="61" t="str">
        <f>'[1]Raw data'!E5</f>
        <v>Compostela</v>
      </c>
      <c r="B108" s="87" t="s">
        <v>20</v>
      </c>
      <c r="C108" s="87" t="str">
        <f>'[1]Raw data'!L5</f>
        <v>Packing</v>
      </c>
      <c r="D108" s="87">
        <f>'[1]Raw data'!M5</f>
        <v>10</v>
      </c>
      <c r="E108" s="85">
        <v>3</v>
      </c>
      <c r="F108" s="85">
        <v>3</v>
      </c>
      <c r="G108" s="85">
        <v>3</v>
      </c>
      <c r="H108" s="85">
        <v>3</v>
      </c>
      <c r="I108" s="85">
        <v>3</v>
      </c>
      <c r="J108" s="85">
        <v>0</v>
      </c>
      <c r="K108" s="85">
        <v>0</v>
      </c>
      <c r="L108" s="85">
        <v>0</v>
      </c>
      <c r="M108" s="85">
        <v>0</v>
      </c>
      <c r="N108" s="82">
        <v>4</v>
      </c>
    </row>
    <row r="109" spans="1:14" x14ac:dyDescent="0.25">
      <c r="A109" s="61" t="str">
        <f>'[1]Raw data'!E7</f>
        <v>Compostela</v>
      </c>
      <c r="B109" s="87" t="s">
        <v>21</v>
      </c>
      <c r="C109" s="87" t="str">
        <f>'[1]Raw data'!L7</f>
        <v>Packing</v>
      </c>
      <c r="D109" s="87">
        <f>'[1]Raw data'!M7</f>
        <v>10</v>
      </c>
      <c r="E109" s="94">
        <v>1</v>
      </c>
      <c r="F109" s="94">
        <v>1</v>
      </c>
      <c r="G109" s="94">
        <v>2</v>
      </c>
      <c r="H109" s="94">
        <v>2</v>
      </c>
      <c r="I109" s="94">
        <v>1</v>
      </c>
      <c r="J109" s="94">
        <v>0</v>
      </c>
      <c r="K109" s="94">
        <v>0</v>
      </c>
      <c r="L109" s="94">
        <v>0</v>
      </c>
      <c r="M109" s="94">
        <v>0</v>
      </c>
      <c r="N109" s="61">
        <v>3</v>
      </c>
    </row>
    <row r="110" spans="1:14" x14ac:dyDescent="0.25">
      <c r="A110" s="61" t="str">
        <f>'[1]Raw data'!E8</f>
        <v>Compostela</v>
      </c>
      <c r="B110" s="87" t="s">
        <v>20</v>
      </c>
      <c r="C110" s="87" t="str">
        <f>'[1]Raw data'!L8</f>
        <v>Packing</v>
      </c>
      <c r="D110" s="87">
        <f>'[1]Raw data'!M8</f>
        <v>10</v>
      </c>
      <c r="E110" s="94">
        <v>1</v>
      </c>
      <c r="F110" s="94">
        <v>1</v>
      </c>
      <c r="G110" s="94">
        <v>1</v>
      </c>
      <c r="H110" s="94">
        <v>3</v>
      </c>
      <c r="I110" s="94">
        <v>3</v>
      </c>
      <c r="J110" s="94">
        <v>0</v>
      </c>
      <c r="K110" s="94">
        <v>1</v>
      </c>
      <c r="L110" s="94">
        <v>0</v>
      </c>
      <c r="M110" s="94">
        <v>2</v>
      </c>
      <c r="N110" s="61">
        <v>4</v>
      </c>
    </row>
    <row r="111" spans="1:14" x14ac:dyDescent="0.25">
      <c r="A111" s="61" t="str">
        <f>'[1]Raw data'!E11</f>
        <v>Compostela</v>
      </c>
      <c r="B111" s="87" t="s">
        <v>20</v>
      </c>
      <c r="C111" s="87" t="str">
        <f>'[1]Raw data'!L11</f>
        <v>Packing</v>
      </c>
      <c r="D111" s="87">
        <f>'[1]Raw data'!M11</f>
        <v>10</v>
      </c>
      <c r="E111" s="94">
        <v>2</v>
      </c>
      <c r="F111" s="94">
        <v>1</v>
      </c>
      <c r="G111" s="94">
        <v>2</v>
      </c>
      <c r="H111" s="94">
        <v>2</v>
      </c>
      <c r="I111" s="94">
        <v>1</v>
      </c>
      <c r="J111" s="94">
        <v>0</v>
      </c>
      <c r="K111" s="94">
        <v>1</v>
      </c>
      <c r="L111" s="94">
        <v>0</v>
      </c>
      <c r="M111" s="94">
        <v>0</v>
      </c>
      <c r="N111" s="61">
        <v>4</v>
      </c>
    </row>
    <row r="112" spans="1:14" x14ac:dyDescent="0.25">
      <c r="A112" s="61" t="str">
        <f>'[1]Raw data'!E12</f>
        <v>Compostela</v>
      </c>
      <c r="B112" s="87" t="s">
        <v>21</v>
      </c>
      <c r="C112" s="87" t="str">
        <f>'[1]Raw data'!L12</f>
        <v>Packing</v>
      </c>
      <c r="D112" s="87">
        <f>'[1]Raw data'!M12</f>
        <v>10</v>
      </c>
      <c r="E112" s="94">
        <v>0</v>
      </c>
      <c r="F112" s="94">
        <v>2</v>
      </c>
      <c r="G112" s="94">
        <v>3</v>
      </c>
      <c r="H112" s="94">
        <v>2</v>
      </c>
      <c r="I112" s="94">
        <v>0</v>
      </c>
      <c r="J112" s="94">
        <v>2</v>
      </c>
      <c r="K112" s="94">
        <v>0</v>
      </c>
      <c r="L112" s="94">
        <v>0</v>
      </c>
      <c r="M112" s="94">
        <v>0</v>
      </c>
      <c r="N112" s="61">
        <v>3</v>
      </c>
    </row>
    <row r="113" spans="1:14" x14ac:dyDescent="0.25">
      <c r="A113" s="61" t="str">
        <f>'[1]Raw data'!E13</f>
        <v>Compostela</v>
      </c>
      <c r="B113" s="87" t="s">
        <v>20</v>
      </c>
      <c r="C113" s="87" t="str">
        <f>'[1]Raw data'!L13</f>
        <v>Packing</v>
      </c>
      <c r="D113" s="87">
        <f>'[1]Raw data'!M13</f>
        <v>5</v>
      </c>
      <c r="E113" s="94">
        <v>1</v>
      </c>
      <c r="F113" s="94">
        <v>2</v>
      </c>
      <c r="G113" s="94">
        <v>3</v>
      </c>
      <c r="H113" s="94">
        <v>2</v>
      </c>
      <c r="I113" s="94">
        <v>2</v>
      </c>
      <c r="J113" s="94">
        <v>2</v>
      </c>
      <c r="K113" s="94">
        <v>1</v>
      </c>
      <c r="L113" s="94">
        <v>0</v>
      </c>
      <c r="M113" s="94">
        <v>0</v>
      </c>
      <c r="N113" s="61">
        <v>4</v>
      </c>
    </row>
    <row r="114" spans="1:14" x14ac:dyDescent="0.25">
      <c r="A114" s="61" t="str">
        <f>'[1]Raw data'!E14</f>
        <v>Compostela</v>
      </c>
      <c r="B114" s="87" t="s">
        <v>21</v>
      </c>
      <c r="C114" s="87" t="str">
        <f>'[1]Raw data'!L14</f>
        <v>Packing</v>
      </c>
      <c r="D114" s="87">
        <f>'[1]Raw data'!M14</f>
        <v>8</v>
      </c>
      <c r="E114" s="94">
        <v>1</v>
      </c>
      <c r="F114" s="94">
        <v>3</v>
      </c>
      <c r="G114" s="94">
        <v>3</v>
      </c>
      <c r="H114" s="94">
        <v>3</v>
      </c>
      <c r="I114" s="94">
        <v>3</v>
      </c>
      <c r="J114" s="94">
        <v>2</v>
      </c>
      <c r="K114" s="94">
        <v>1</v>
      </c>
      <c r="L114" s="94">
        <v>1</v>
      </c>
      <c r="M114" s="94">
        <v>0</v>
      </c>
      <c r="N114" s="61">
        <v>4</v>
      </c>
    </row>
    <row r="115" spans="1:14" x14ac:dyDescent="0.25">
      <c r="A115" s="61" t="str">
        <f>'[1]Raw data'!E15</f>
        <v>Compostela</v>
      </c>
      <c r="B115" s="87" t="s">
        <v>21</v>
      </c>
      <c r="C115" s="87" t="str">
        <f>'[1]Raw data'!L15</f>
        <v>Packing</v>
      </c>
      <c r="D115" s="87">
        <f>'[1]Raw data'!M15</f>
        <v>5</v>
      </c>
      <c r="E115" s="94">
        <v>1</v>
      </c>
      <c r="F115" s="94">
        <v>2</v>
      </c>
      <c r="G115" s="94">
        <v>3</v>
      </c>
      <c r="H115" s="94">
        <v>2</v>
      </c>
      <c r="I115" s="94">
        <v>2</v>
      </c>
      <c r="J115" s="94">
        <v>2</v>
      </c>
      <c r="K115" s="94">
        <v>1</v>
      </c>
      <c r="L115" s="94">
        <v>0</v>
      </c>
      <c r="M115" s="94">
        <v>0</v>
      </c>
      <c r="N115" s="61">
        <v>4</v>
      </c>
    </row>
    <row r="116" spans="1:14" x14ac:dyDescent="0.25">
      <c r="A116" s="61" t="str">
        <f>'[1]Raw data'!E18</f>
        <v>Compostela</v>
      </c>
      <c r="B116" s="87" t="s">
        <v>20</v>
      </c>
      <c r="C116" s="87" t="str">
        <f>'[1]Raw data'!L18</f>
        <v>Packing</v>
      </c>
      <c r="D116" s="87">
        <f>'[1]Raw data'!M18</f>
        <v>10</v>
      </c>
      <c r="E116" s="94">
        <v>1</v>
      </c>
      <c r="F116" s="94">
        <v>0</v>
      </c>
      <c r="G116" s="94">
        <v>1</v>
      </c>
      <c r="H116" s="94">
        <v>1</v>
      </c>
      <c r="I116" s="94">
        <v>1</v>
      </c>
      <c r="J116" s="94">
        <v>0</v>
      </c>
      <c r="K116" s="94">
        <v>0</v>
      </c>
      <c r="L116" s="94">
        <v>0</v>
      </c>
      <c r="M116" s="94">
        <v>0</v>
      </c>
      <c r="N116" s="61">
        <v>3</v>
      </c>
    </row>
    <row r="117" spans="1:14" x14ac:dyDescent="0.25">
      <c r="A117" s="61" t="str">
        <f>'[1]Raw data'!E20</f>
        <v>Compostela</v>
      </c>
      <c r="B117" s="87" t="s">
        <v>20</v>
      </c>
      <c r="C117" s="87" t="str">
        <f>'[1]Raw data'!L20</f>
        <v>Packing</v>
      </c>
      <c r="D117" s="87">
        <f>'[1]Raw data'!M20</f>
        <v>10</v>
      </c>
      <c r="E117" s="94">
        <v>2</v>
      </c>
      <c r="F117" s="94">
        <v>3</v>
      </c>
      <c r="G117" s="94">
        <v>2</v>
      </c>
      <c r="H117" s="94">
        <v>2</v>
      </c>
      <c r="I117" s="94">
        <v>3</v>
      </c>
      <c r="J117" s="94">
        <v>0</v>
      </c>
      <c r="K117" s="94">
        <v>1</v>
      </c>
      <c r="L117" s="94">
        <v>0</v>
      </c>
      <c r="M117" s="94">
        <v>0</v>
      </c>
      <c r="N117" s="61">
        <v>4</v>
      </c>
    </row>
    <row r="118" spans="1:14" x14ac:dyDescent="0.25">
      <c r="A118" s="61" t="str">
        <f>'[1]Raw data'!E23</f>
        <v>Compostela</v>
      </c>
      <c r="B118" s="87" t="s">
        <v>20</v>
      </c>
      <c r="C118" s="87" t="str">
        <f>'[1]Raw data'!L23</f>
        <v>Packing</v>
      </c>
      <c r="D118" s="87">
        <f>'[1]Raw data'!M23</f>
        <v>10</v>
      </c>
      <c r="E118" s="94">
        <v>0</v>
      </c>
      <c r="F118" s="94">
        <v>0</v>
      </c>
      <c r="G118" s="94">
        <v>0</v>
      </c>
      <c r="H118" s="94">
        <v>0</v>
      </c>
      <c r="I118" s="94">
        <v>0</v>
      </c>
      <c r="J118" s="94">
        <v>0</v>
      </c>
      <c r="K118" s="94">
        <v>0</v>
      </c>
      <c r="L118" s="94">
        <v>0</v>
      </c>
      <c r="M118" s="94">
        <v>0</v>
      </c>
      <c r="N118" s="61">
        <v>1</v>
      </c>
    </row>
    <row r="119" spans="1:14" x14ac:dyDescent="0.25">
      <c r="A119" s="61" t="str">
        <f>'[1]Raw data'!E25</f>
        <v>Compostela</v>
      </c>
      <c r="B119" s="87" t="s">
        <v>21</v>
      </c>
      <c r="C119" s="87" t="str">
        <f>'[1]Raw data'!L25</f>
        <v>Packing</v>
      </c>
      <c r="D119" s="87">
        <f>'[1]Raw data'!M25</f>
        <v>10</v>
      </c>
      <c r="E119" s="94">
        <v>0</v>
      </c>
      <c r="F119" s="94">
        <v>0</v>
      </c>
      <c r="G119" s="94">
        <v>1</v>
      </c>
      <c r="H119" s="94">
        <v>0</v>
      </c>
      <c r="I119" s="94">
        <v>0</v>
      </c>
      <c r="J119" s="94">
        <v>0</v>
      </c>
      <c r="K119" s="94">
        <v>0</v>
      </c>
      <c r="L119" s="94">
        <v>0</v>
      </c>
      <c r="M119" s="94">
        <v>0</v>
      </c>
      <c r="N119" s="61">
        <v>2</v>
      </c>
    </row>
    <row r="120" spans="1:14" x14ac:dyDescent="0.25">
      <c r="A120" s="61" t="str">
        <f>'[1]Raw data'!E28</f>
        <v>Compostela</v>
      </c>
      <c r="B120" s="87" t="s">
        <v>20</v>
      </c>
      <c r="C120" s="87" t="str">
        <f>'[1]Raw data'!L28</f>
        <v>Packing</v>
      </c>
      <c r="D120" s="87">
        <f>'[1]Raw data'!M28</f>
        <v>10</v>
      </c>
      <c r="E120" s="94">
        <v>3</v>
      </c>
      <c r="F120" s="94">
        <v>3</v>
      </c>
      <c r="G120" s="94">
        <v>3</v>
      </c>
      <c r="H120" s="94">
        <v>3</v>
      </c>
      <c r="I120" s="94">
        <v>2</v>
      </c>
      <c r="J120" s="94">
        <v>0</v>
      </c>
      <c r="K120" s="94">
        <v>0</v>
      </c>
      <c r="L120" s="94">
        <v>0</v>
      </c>
      <c r="M120" s="94">
        <v>0</v>
      </c>
      <c r="N120" s="61">
        <v>3</v>
      </c>
    </row>
    <row r="121" spans="1:14" x14ac:dyDescent="0.25">
      <c r="A121" s="61" t="str">
        <f>'[1]Raw data'!E30</f>
        <v>Compostela</v>
      </c>
      <c r="B121" s="87" t="s">
        <v>21</v>
      </c>
      <c r="C121" s="87" t="str">
        <f>'[1]Raw data'!L30</f>
        <v>Packing</v>
      </c>
      <c r="D121" s="87">
        <f>'[1]Raw data'!M30</f>
        <v>10</v>
      </c>
      <c r="E121" s="94">
        <v>3</v>
      </c>
      <c r="F121" s="94">
        <v>2</v>
      </c>
      <c r="G121" s="94">
        <v>3</v>
      </c>
      <c r="H121" s="94">
        <v>3</v>
      </c>
      <c r="I121" s="94">
        <v>2</v>
      </c>
      <c r="J121" s="94">
        <v>2</v>
      </c>
      <c r="K121" s="94">
        <v>2</v>
      </c>
      <c r="L121" s="94">
        <v>2</v>
      </c>
      <c r="M121" s="94">
        <v>0</v>
      </c>
      <c r="N121" s="61">
        <v>4</v>
      </c>
    </row>
    <row r="122" spans="1:14" x14ac:dyDescent="0.25">
      <c r="A122" s="61" t="str">
        <f>'[1]Raw data'!E31</f>
        <v>Compostela</v>
      </c>
      <c r="B122" s="87" t="s">
        <v>21</v>
      </c>
      <c r="C122" s="87" t="str">
        <f>'[1]Raw data'!L31</f>
        <v>Packing</v>
      </c>
      <c r="D122" s="87">
        <f>'[1]Raw data'!M31</f>
        <v>10</v>
      </c>
      <c r="E122" s="94">
        <v>3</v>
      </c>
      <c r="F122" s="94">
        <v>2</v>
      </c>
      <c r="G122" s="94">
        <v>3</v>
      </c>
      <c r="H122" s="94">
        <v>3</v>
      </c>
      <c r="I122" s="94">
        <v>2</v>
      </c>
      <c r="J122" s="94">
        <v>2</v>
      </c>
      <c r="K122" s="94">
        <v>2</v>
      </c>
      <c r="L122" s="94">
        <v>2</v>
      </c>
      <c r="M122" s="94">
        <v>0</v>
      </c>
      <c r="N122" s="61">
        <v>4</v>
      </c>
    </row>
    <row r="123" spans="1:14" x14ac:dyDescent="0.25">
      <c r="A123" s="61" t="str">
        <f>'[1]Raw data'!E34</f>
        <v>Compostela</v>
      </c>
      <c r="B123" s="87" t="s">
        <v>20</v>
      </c>
      <c r="C123" s="87" t="str">
        <f>'[1]Raw data'!L34</f>
        <v>Packing</v>
      </c>
      <c r="D123" s="87">
        <f>'[1]Raw data'!M34</f>
        <v>10</v>
      </c>
      <c r="E123" s="94">
        <v>3</v>
      </c>
      <c r="F123" s="94">
        <v>3</v>
      </c>
      <c r="G123" s="94">
        <v>3</v>
      </c>
      <c r="H123" s="94">
        <v>2</v>
      </c>
      <c r="I123" s="94">
        <v>2</v>
      </c>
      <c r="J123" s="94">
        <v>0</v>
      </c>
      <c r="K123" s="94">
        <v>0</v>
      </c>
      <c r="L123" s="94">
        <v>0</v>
      </c>
      <c r="M123" s="94">
        <v>0</v>
      </c>
      <c r="N123" s="61">
        <v>3</v>
      </c>
    </row>
    <row r="124" spans="1:14" x14ac:dyDescent="0.25">
      <c r="A124" s="61" t="str">
        <f>'[1]Raw data'!E35</f>
        <v>Compostela</v>
      </c>
      <c r="B124" s="87" t="s">
        <v>21</v>
      </c>
      <c r="C124" s="87" t="str">
        <f>'[1]Raw data'!L35</f>
        <v>Packing</v>
      </c>
      <c r="D124" s="87">
        <f>'[1]Raw data'!M35</f>
        <v>9</v>
      </c>
      <c r="E124" s="94">
        <v>1</v>
      </c>
      <c r="F124" s="94">
        <v>3</v>
      </c>
      <c r="G124" s="94">
        <v>3</v>
      </c>
      <c r="H124" s="94">
        <v>2</v>
      </c>
      <c r="I124" s="94">
        <v>3</v>
      </c>
      <c r="J124" s="94">
        <v>0</v>
      </c>
      <c r="K124" s="94">
        <v>1</v>
      </c>
      <c r="L124" s="94">
        <v>0</v>
      </c>
      <c r="M124" s="94">
        <v>0</v>
      </c>
      <c r="N124" s="61">
        <v>4</v>
      </c>
    </row>
    <row r="125" spans="1:14" x14ac:dyDescent="0.25">
      <c r="A125" s="61" t="str">
        <f>'[1]Raw data'!E36</f>
        <v>Compostela</v>
      </c>
      <c r="B125" s="87" t="s">
        <v>21</v>
      </c>
      <c r="C125" s="87" t="str">
        <f>'[1]Raw data'!L36</f>
        <v>Packing</v>
      </c>
      <c r="D125" s="87">
        <f>'[1]Raw data'!M36</f>
        <v>8</v>
      </c>
      <c r="E125" s="94">
        <v>2</v>
      </c>
      <c r="F125" s="94">
        <v>2</v>
      </c>
      <c r="G125" s="94">
        <v>1</v>
      </c>
      <c r="H125" s="94">
        <v>1</v>
      </c>
      <c r="I125" s="94">
        <v>1</v>
      </c>
      <c r="J125" s="94">
        <v>0</v>
      </c>
      <c r="K125" s="94">
        <v>0</v>
      </c>
      <c r="L125" s="94">
        <v>0</v>
      </c>
      <c r="M125" s="94">
        <v>0</v>
      </c>
      <c r="N125" s="61">
        <v>3</v>
      </c>
    </row>
    <row r="126" spans="1:14" x14ac:dyDescent="0.25">
      <c r="A126" s="61" t="str">
        <f>'[1]Raw data'!E37</f>
        <v>Compostela</v>
      </c>
      <c r="B126" s="87" t="s">
        <v>21</v>
      </c>
      <c r="C126" s="87" t="str">
        <f>'[1]Raw data'!L37</f>
        <v>Packing</v>
      </c>
      <c r="D126" s="87">
        <f>'[1]Raw data'!M37</f>
        <v>10</v>
      </c>
      <c r="E126" s="94">
        <v>3</v>
      </c>
      <c r="F126" s="94">
        <v>3</v>
      </c>
      <c r="G126" s="94">
        <v>3</v>
      </c>
      <c r="H126" s="94">
        <v>3</v>
      </c>
      <c r="I126" s="94">
        <v>3</v>
      </c>
      <c r="J126" s="94">
        <v>2</v>
      </c>
      <c r="K126" s="94">
        <v>0</v>
      </c>
      <c r="L126" s="94">
        <v>0</v>
      </c>
      <c r="M126" s="94">
        <v>0</v>
      </c>
      <c r="N126" s="61">
        <v>3</v>
      </c>
    </row>
    <row r="127" spans="1:14" x14ac:dyDescent="0.25">
      <c r="A127" s="61" t="str">
        <f>'[1]Raw data'!E40</f>
        <v>Compostela</v>
      </c>
      <c r="B127" s="87" t="s">
        <v>21</v>
      </c>
      <c r="C127" s="87" t="str">
        <f>'[1]Raw data'!L40</f>
        <v>Packing</v>
      </c>
      <c r="D127" s="87">
        <f>'[1]Raw data'!M40</f>
        <v>10</v>
      </c>
      <c r="E127" s="94">
        <v>2</v>
      </c>
      <c r="F127" s="94">
        <v>1</v>
      </c>
      <c r="G127" s="94">
        <v>3</v>
      </c>
      <c r="H127" s="94">
        <v>3</v>
      </c>
      <c r="I127" s="94">
        <v>2</v>
      </c>
      <c r="J127" s="94">
        <v>0</v>
      </c>
      <c r="K127" s="94">
        <v>0</v>
      </c>
      <c r="L127" s="94">
        <v>0</v>
      </c>
      <c r="M127" s="94">
        <v>0</v>
      </c>
      <c r="N127" s="61">
        <v>3</v>
      </c>
    </row>
    <row r="128" spans="1:14" x14ac:dyDescent="0.25">
      <c r="A128" s="61" t="str">
        <f>'[1]Raw data'!E62</f>
        <v>Compostela</v>
      </c>
      <c r="B128" s="87" t="s">
        <v>21</v>
      </c>
      <c r="C128" s="87" t="str">
        <f>'[1]Raw data'!L62</f>
        <v>Packing</v>
      </c>
      <c r="D128" s="87">
        <f>'[1]Raw data'!M62</f>
        <v>8</v>
      </c>
      <c r="E128" s="94">
        <v>1</v>
      </c>
      <c r="F128" s="94">
        <v>1</v>
      </c>
      <c r="G128" s="94">
        <v>1</v>
      </c>
      <c r="H128" s="94">
        <v>1</v>
      </c>
      <c r="I128" s="94">
        <v>0</v>
      </c>
      <c r="J128" s="85">
        <v>0</v>
      </c>
      <c r="K128" s="94">
        <v>1</v>
      </c>
      <c r="L128" s="94">
        <v>0</v>
      </c>
      <c r="M128" s="94">
        <v>0</v>
      </c>
      <c r="N128" s="61">
        <v>4</v>
      </c>
    </row>
    <row r="129" spans="1:14" x14ac:dyDescent="0.25">
      <c r="A129" s="61" t="str">
        <f>'[1]Raw data'!E65</f>
        <v>Compostela</v>
      </c>
      <c r="B129" s="87" t="s">
        <v>21</v>
      </c>
      <c r="C129" s="87" t="str">
        <f>'[1]Raw data'!L65</f>
        <v>Packing</v>
      </c>
      <c r="D129" s="87">
        <f>'[1]Raw data'!M65</f>
        <v>10</v>
      </c>
      <c r="E129" s="94">
        <v>1</v>
      </c>
      <c r="F129" s="94">
        <v>1</v>
      </c>
      <c r="G129" s="94">
        <v>2</v>
      </c>
      <c r="H129" s="94">
        <v>1</v>
      </c>
      <c r="I129" s="94">
        <v>1</v>
      </c>
      <c r="J129" s="85">
        <v>0</v>
      </c>
      <c r="K129" s="94">
        <v>0</v>
      </c>
      <c r="L129" s="94">
        <v>0</v>
      </c>
      <c r="M129" s="94">
        <v>0</v>
      </c>
      <c r="N129" s="61">
        <v>3</v>
      </c>
    </row>
    <row r="130" spans="1:14" x14ac:dyDescent="0.25">
      <c r="A130" s="61" t="str">
        <f>'[1]Raw data'!E67</f>
        <v>Compostela</v>
      </c>
      <c r="B130" s="87" t="s">
        <v>20</v>
      </c>
      <c r="C130" s="87" t="str">
        <f>'[1]Raw data'!L67</f>
        <v>Packing</v>
      </c>
      <c r="D130" s="87">
        <f>'[1]Raw data'!M67</f>
        <v>8</v>
      </c>
      <c r="E130" s="94">
        <v>1</v>
      </c>
      <c r="F130" s="94">
        <v>1</v>
      </c>
      <c r="G130" s="94">
        <v>2</v>
      </c>
      <c r="H130" s="94">
        <v>1</v>
      </c>
      <c r="I130" s="94">
        <v>2</v>
      </c>
      <c r="J130" s="85">
        <v>0</v>
      </c>
      <c r="K130" s="94">
        <v>0</v>
      </c>
      <c r="L130" s="94">
        <v>0</v>
      </c>
      <c r="M130" s="94">
        <v>0</v>
      </c>
      <c r="N130" s="61">
        <v>3</v>
      </c>
    </row>
    <row r="131" spans="1:14" x14ac:dyDescent="0.25">
      <c r="A131" s="61" t="str">
        <f>'[1]Raw data'!E68</f>
        <v>Compostela</v>
      </c>
      <c r="B131" s="87" t="s">
        <v>21</v>
      </c>
      <c r="C131" s="87" t="str">
        <f>'[1]Raw data'!L68</f>
        <v>Packing</v>
      </c>
      <c r="D131" s="87">
        <f>'[1]Raw data'!M68</f>
        <v>10</v>
      </c>
      <c r="E131" s="94">
        <v>1</v>
      </c>
      <c r="F131" s="94">
        <v>1</v>
      </c>
      <c r="G131" s="94">
        <v>1</v>
      </c>
      <c r="H131" s="94">
        <v>1</v>
      </c>
      <c r="I131" s="94">
        <v>2</v>
      </c>
      <c r="J131" s="85">
        <v>0</v>
      </c>
      <c r="K131" s="94">
        <v>2</v>
      </c>
      <c r="L131" s="94">
        <v>0</v>
      </c>
      <c r="M131" s="94">
        <v>0</v>
      </c>
      <c r="N131" s="61">
        <v>4</v>
      </c>
    </row>
    <row r="132" spans="1:14" x14ac:dyDescent="0.25">
      <c r="A132" s="61" t="str">
        <f>'[1]Raw data'!E69</f>
        <v>Compostela</v>
      </c>
      <c r="B132" s="87" t="s">
        <v>21</v>
      </c>
      <c r="C132" s="87" t="str">
        <f>'[1]Raw data'!L69</f>
        <v>Packing</v>
      </c>
      <c r="D132" s="87">
        <f>'[1]Raw data'!M69</f>
        <v>10</v>
      </c>
      <c r="E132" s="94">
        <v>2</v>
      </c>
      <c r="F132" s="94">
        <v>2</v>
      </c>
      <c r="G132" s="94">
        <v>0</v>
      </c>
      <c r="H132" s="94">
        <v>0</v>
      </c>
      <c r="I132" s="94">
        <v>0</v>
      </c>
      <c r="J132" s="85">
        <v>0</v>
      </c>
      <c r="K132" s="94">
        <v>2</v>
      </c>
      <c r="L132" s="94">
        <v>0</v>
      </c>
      <c r="M132" s="94">
        <v>0</v>
      </c>
      <c r="N132" s="61">
        <v>4</v>
      </c>
    </row>
    <row r="133" spans="1:14" x14ac:dyDescent="0.25">
      <c r="A133" s="61" t="str">
        <f>'[1]Raw data'!E73</f>
        <v>Compostela</v>
      </c>
      <c r="B133" s="87" t="s">
        <v>21</v>
      </c>
      <c r="C133" s="87" t="str">
        <f>'[1]Raw data'!L73</f>
        <v>Packing</v>
      </c>
      <c r="D133" s="87">
        <f>'[1]Raw data'!M73</f>
        <v>10</v>
      </c>
      <c r="E133" s="94">
        <v>1</v>
      </c>
      <c r="F133" s="94">
        <v>0</v>
      </c>
      <c r="G133" s="94">
        <v>0</v>
      </c>
      <c r="H133" s="94">
        <v>0</v>
      </c>
      <c r="I133" s="94">
        <v>0</v>
      </c>
      <c r="J133" s="85">
        <v>0</v>
      </c>
      <c r="K133" s="94">
        <v>1</v>
      </c>
      <c r="L133" s="94">
        <v>2</v>
      </c>
      <c r="M133" s="94">
        <v>0</v>
      </c>
      <c r="N133" s="61">
        <v>4</v>
      </c>
    </row>
    <row r="134" spans="1:14" x14ac:dyDescent="0.25">
      <c r="A134" s="61" t="str">
        <f>'[1]Raw data'!E76</f>
        <v>Compostela</v>
      </c>
      <c r="B134" s="87" t="s">
        <v>21</v>
      </c>
      <c r="C134" s="87" t="str">
        <f>'[1]Raw data'!L76</f>
        <v>Packing</v>
      </c>
      <c r="D134" s="87">
        <f>'[1]Raw data'!M76</f>
        <v>10</v>
      </c>
      <c r="E134" s="94">
        <v>2</v>
      </c>
      <c r="F134" s="94">
        <v>0</v>
      </c>
      <c r="G134" s="94">
        <v>1</v>
      </c>
      <c r="H134" s="94">
        <v>1</v>
      </c>
      <c r="I134" s="94">
        <v>0</v>
      </c>
      <c r="J134" s="85">
        <v>0</v>
      </c>
      <c r="K134" s="94">
        <v>0</v>
      </c>
      <c r="L134" s="94">
        <v>0</v>
      </c>
      <c r="M134" s="94">
        <v>0</v>
      </c>
      <c r="N134" s="61">
        <v>2</v>
      </c>
    </row>
    <row r="135" spans="1:14" x14ac:dyDescent="0.25">
      <c r="A135" s="61" t="str">
        <f>'[1]Raw data'!E77</f>
        <v>Compostela</v>
      </c>
      <c r="B135" s="87" t="s">
        <v>21</v>
      </c>
      <c r="C135" s="87" t="str">
        <f>'[1]Raw data'!L77</f>
        <v>Packing</v>
      </c>
      <c r="D135" s="87">
        <f>'[1]Raw data'!M77</f>
        <v>10</v>
      </c>
      <c r="E135" s="94">
        <v>2</v>
      </c>
      <c r="F135" s="94">
        <v>2</v>
      </c>
      <c r="G135" s="94">
        <v>1</v>
      </c>
      <c r="H135" s="94">
        <v>1</v>
      </c>
      <c r="I135" s="94">
        <v>0</v>
      </c>
      <c r="J135" s="85">
        <v>0</v>
      </c>
      <c r="K135" s="94">
        <v>0</v>
      </c>
      <c r="L135" s="94">
        <v>0</v>
      </c>
      <c r="M135" s="94">
        <v>0</v>
      </c>
      <c r="N135" s="61">
        <v>2</v>
      </c>
    </row>
    <row r="136" spans="1:14" x14ac:dyDescent="0.25">
      <c r="A136" s="61" t="str">
        <f>'[1]Raw data'!E85</f>
        <v>Compostela</v>
      </c>
      <c r="B136" s="87" t="s">
        <v>21</v>
      </c>
      <c r="C136" s="87" t="str">
        <f>'[1]Raw data'!L85</f>
        <v>Packing</v>
      </c>
      <c r="D136" s="87">
        <f>'[1]Raw data'!M85</f>
        <v>8</v>
      </c>
      <c r="E136" s="94">
        <v>1</v>
      </c>
      <c r="F136" s="94">
        <v>2</v>
      </c>
      <c r="G136" s="94">
        <v>1</v>
      </c>
      <c r="H136" s="94">
        <v>1</v>
      </c>
      <c r="I136" s="94">
        <v>0</v>
      </c>
      <c r="J136" s="85">
        <v>0</v>
      </c>
      <c r="K136" s="94">
        <v>0</v>
      </c>
      <c r="L136" s="94">
        <v>0</v>
      </c>
      <c r="M136" s="94">
        <v>0</v>
      </c>
      <c r="N136" s="61">
        <v>2</v>
      </c>
    </row>
    <row r="137" spans="1:14" x14ac:dyDescent="0.25">
      <c r="A137" s="61" t="str">
        <f>'[1]Raw data'!E94</f>
        <v>Compostela</v>
      </c>
      <c r="B137" s="87" t="s">
        <v>21</v>
      </c>
      <c r="C137" s="87" t="str">
        <f>'[1]Raw data'!L94</f>
        <v>Packing</v>
      </c>
      <c r="D137" s="87">
        <f>'[1]Raw data'!M94</f>
        <v>10</v>
      </c>
      <c r="E137" s="94">
        <v>3</v>
      </c>
      <c r="F137" s="94">
        <v>2</v>
      </c>
      <c r="G137" s="94">
        <v>1</v>
      </c>
      <c r="H137" s="94">
        <v>2</v>
      </c>
      <c r="I137" s="94">
        <v>0</v>
      </c>
      <c r="J137" s="85">
        <v>2</v>
      </c>
      <c r="K137" s="94">
        <v>2</v>
      </c>
      <c r="L137" s="94">
        <v>0</v>
      </c>
      <c r="M137" s="94">
        <v>0</v>
      </c>
      <c r="N137" s="61">
        <v>4</v>
      </c>
    </row>
    <row r="138" spans="1:14" x14ac:dyDescent="0.25">
      <c r="A138" s="61" t="str">
        <f>'[1]Raw data'!E98</f>
        <v>Compostela</v>
      </c>
      <c r="B138" s="87" t="s">
        <v>20</v>
      </c>
      <c r="C138" s="87" t="str">
        <f>'[1]Raw data'!L98</f>
        <v>Packing</v>
      </c>
      <c r="D138" s="87">
        <f>'[1]Raw data'!M98</f>
        <v>10</v>
      </c>
      <c r="E138" s="94">
        <v>3</v>
      </c>
      <c r="F138" s="94">
        <v>3</v>
      </c>
      <c r="G138" s="94">
        <v>3</v>
      </c>
      <c r="H138" s="94">
        <v>3</v>
      </c>
      <c r="I138" s="94">
        <v>2</v>
      </c>
      <c r="J138" s="85">
        <v>0</v>
      </c>
      <c r="K138" s="94">
        <v>0</v>
      </c>
      <c r="L138" s="94">
        <v>0</v>
      </c>
      <c r="M138" s="94">
        <v>0</v>
      </c>
      <c r="N138" s="61">
        <v>3</v>
      </c>
    </row>
    <row r="139" spans="1:14" x14ac:dyDescent="0.25">
      <c r="A139" s="61" t="str">
        <f>'[1]Raw data'!E103</f>
        <v>Compostela</v>
      </c>
      <c r="B139" s="87" t="s">
        <v>20</v>
      </c>
      <c r="C139" s="87" t="str">
        <f>'[1]Raw data'!L103</f>
        <v>Packing</v>
      </c>
      <c r="D139" s="87">
        <f>'[1]Raw data'!M103</f>
        <v>10</v>
      </c>
      <c r="E139" s="94">
        <v>1</v>
      </c>
      <c r="F139" s="94">
        <v>1</v>
      </c>
      <c r="G139" s="94">
        <v>2</v>
      </c>
      <c r="H139" s="94">
        <v>0</v>
      </c>
      <c r="I139" s="94">
        <v>0</v>
      </c>
      <c r="J139" s="85">
        <v>0</v>
      </c>
      <c r="K139" s="94">
        <v>0</v>
      </c>
      <c r="L139" s="94">
        <v>0</v>
      </c>
      <c r="M139" s="94">
        <v>0</v>
      </c>
      <c r="N139" s="61">
        <v>3</v>
      </c>
    </row>
    <row r="140" spans="1:14" x14ac:dyDescent="0.25">
      <c r="A140" s="61" t="str">
        <f>'[1]Raw data'!E108</f>
        <v>Compostela</v>
      </c>
      <c r="B140" s="87" t="s">
        <v>21</v>
      </c>
      <c r="C140" s="87" t="str">
        <f>'[1]Raw data'!L108</f>
        <v>Packing</v>
      </c>
      <c r="D140" s="87">
        <f>'[1]Raw data'!M108</f>
        <v>10</v>
      </c>
      <c r="E140" s="94">
        <v>1</v>
      </c>
      <c r="F140" s="94">
        <v>1</v>
      </c>
      <c r="G140" s="94">
        <v>1</v>
      </c>
      <c r="H140" s="94">
        <v>0</v>
      </c>
      <c r="I140" s="94">
        <v>1</v>
      </c>
      <c r="J140" s="85">
        <v>0</v>
      </c>
      <c r="K140" s="94">
        <v>1</v>
      </c>
      <c r="L140" s="94">
        <v>0</v>
      </c>
      <c r="M140" s="94">
        <v>0</v>
      </c>
      <c r="N140" s="61">
        <v>4</v>
      </c>
    </row>
    <row r="141" spans="1:14" x14ac:dyDescent="0.25">
      <c r="A141" s="61" t="str">
        <f>'[1]Raw data'!E112</f>
        <v>Compostela</v>
      </c>
      <c r="B141" s="87" t="s">
        <v>20</v>
      </c>
      <c r="C141" s="87" t="str">
        <f>'[1]Raw data'!L112</f>
        <v>Packing</v>
      </c>
      <c r="D141" s="87">
        <f>'[1]Raw data'!M112</f>
        <v>10</v>
      </c>
      <c r="E141" s="94">
        <v>3</v>
      </c>
      <c r="F141" s="94">
        <v>1</v>
      </c>
      <c r="G141" s="94">
        <v>3</v>
      </c>
      <c r="H141" s="94">
        <v>2</v>
      </c>
      <c r="I141" s="94">
        <v>2</v>
      </c>
      <c r="J141" s="85">
        <v>0</v>
      </c>
      <c r="K141" s="94">
        <v>2</v>
      </c>
      <c r="L141" s="94">
        <v>0</v>
      </c>
      <c r="M141" s="94">
        <v>0</v>
      </c>
      <c r="N141" s="61">
        <v>4</v>
      </c>
    </row>
    <row r="142" spans="1:14" x14ac:dyDescent="0.25">
      <c r="A142" s="61" t="str">
        <f>'[1]Raw data'!E118</f>
        <v>Compostela</v>
      </c>
      <c r="B142" s="87" t="s">
        <v>20</v>
      </c>
      <c r="C142" s="87" t="str">
        <f>'[1]Raw data'!L118</f>
        <v>Packing</v>
      </c>
      <c r="D142" s="87">
        <f>'[1]Raw data'!M118</f>
        <v>9</v>
      </c>
      <c r="E142" s="94">
        <v>2</v>
      </c>
      <c r="F142" s="94">
        <v>2</v>
      </c>
      <c r="G142" s="94">
        <v>2</v>
      </c>
      <c r="H142" s="94">
        <v>2</v>
      </c>
      <c r="I142" s="94">
        <v>1</v>
      </c>
      <c r="J142" s="85">
        <v>0</v>
      </c>
      <c r="K142" s="94">
        <v>0</v>
      </c>
      <c r="L142" s="94">
        <v>0</v>
      </c>
      <c r="M142" s="94">
        <v>0</v>
      </c>
      <c r="N142" s="61">
        <v>3</v>
      </c>
    </row>
    <row r="143" spans="1:14" x14ac:dyDescent="0.25">
      <c r="A143" s="61" t="str">
        <f>'[1]Raw data'!E119</f>
        <v>Compostela</v>
      </c>
      <c r="B143" s="87" t="s">
        <v>21</v>
      </c>
      <c r="C143" s="87" t="str">
        <f>'[1]Raw data'!L119</f>
        <v>Packing</v>
      </c>
      <c r="D143" s="87">
        <f>'[1]Raw data'!M119</f>
        <v>10</v>
      </c>
      <c r="E143" s="94">
        <v>3</v>
      </c>
      <c r="F143" s="94">
        <v>2</v>
      </c>
      <c r="G143" s="94">
        <v>2</v>
      </c>
      <c r="H143" s="94">
        <v>2</v>
      </c>
      <c r="I143" s="94">
        <v>1</v>
      </c>
      <c r="J143" s="85">
        <v>0</v>
      </c>
      <c r="K143" s="94">
        <v>0</v>
      </c>
      <c r="L143" s="94">
        <v>0</v>
      </c>
      <c r="M143" s="94">
        <v>0</v>
      </c>
      <c r="N143" s="61">
        <v>3</v>
      </c>
    </row>
    <row r="144" spans="1:14" x14ac:dyDescent="0.25">
      <c r="A144" s="61" t="str">
        <f>'[1]Raw data'!E126</f>
        <v>Mawab</v>
      </c>
      <c r="B144" s="87" t="s">
        <v>21</v>
      </c>
      <c r="C144" s="87" t="str">
        <f>'[1]Raw data'!L126</f>
        <v>Packing</v>
      </c>
      <c r="D144" s="87">
        <f>'[1]Raw data'!M126</f>
        <v>7</v>
      </c>
      <c r="E144" s="94">
        <v>0</v>
      </c>
      <c r="F144" s="94">
        <v>0</v>
      </c>
      <c r="G144" s="94">
        <v>1</v>
      </c>
      <c r="H144" s="94">
        <v>1</v>
      </c>
      <c r="I144" s="94">
        <v>0</v>
      </c>
      <c r="J144" s="85">
        <v>0</v>
      </c>
      <c r="K144" s="94">
        <v>1</v>
      </c>
      <c r="L144" s="94">
        <v>0</v>
      </c>
      <c r="M144" s="94">
        <v>0</v>
      </c>
      <c r="N144" s="61">
        <v>4</v>
      </c>
    </row>
    <row r="145" spans="1:14" x14ac:dyDescent="0.25">
      <c r="A145" s="61" t="str">
        <f>'[1]Raw data'!E131</f>
        <v>Mawab</v>
      </c>
      <c r="B145" s="87" t="s">
        <v>21</v>
      </c>
      <c r="C145" s="87" t="str">
        <f>'[1]Raw data'!L131</f>
        <v>Packing</v>
      </c>
      <c r="D145" s="87">
        <f>'[1]Raw data'!M131</f>
        <v>10</v>
      </c>
      <c r="E145" s="94">
        <v>3</v>
      </c>
      <c r="F145" s="94">
        <v>1</v>
      </c>
      <c r="G145" s="94">
        <v>3</v>
      </c>
      <c r="H145" s="94">
        <v>2</v>
      </c>
      <c r="I145" s="94">
        <v>1</v>
      </c>
      <c r="J145" s="85">
        <v>0</v>
      </c>
      <c r="K145" s="94">
        <v>0</v>
      </c>
      <c r="L145" s="94">
        <v>0</v>
      </c>
      <c r="M145" s="94">
        <v>0</v>
      </c>
      <c r="N145" s="61">
        <v>3</v>
      </c>
    </row>
    <row r="146" spans="1:14" x14ac:dyDescent="0.25">
      <c r="A146" s="61" t="str">
        <f>'[1]Raw data'!E140</f>
        <v>Compostela</v>
      </c>
      <c r="B146" s="87" t="s">
        <v>21</v>
      </c>
      <c r="C146" s="87" t="str">
        <f>'[1]Raw data'!L140</f>
        <v>Packing</v>
      </c>
      <c r="D146" s="87">
        <f>'[1]Raw data'!M140</f>
        <v>10</v>
      </c>
      <c r="E146" s="94">
        <v>2</v>
      </c>
      <c r="F146" s="94">
        <v>2</v>
      </c>
      <c r="G146" s="94">
        <v>1</v>
      </c>
      <c r="H146" s="94">
        <v>1</v>
      </c>
      <c r="I146" s="94">
        <v>0</v>
      </c>
      <c r="J146" s="85">
        <v>0</v>
      </c>
      <c r="K146" s="94">
        <v>0</v>
      </c>
      <c r="L146" s="94">
        <v>0</v>
      </c>
      <c r="M146" s="94">
        <v>0</v>
      </c>
      <c r="N146" s="61">
        <v>2</v>
      </c>
    </row>
    <row r="147" spans="1:14" x14ac:dyDescent="0.25">
      <c r="A147" s="61" t="str">
        <f>'[1]Raw data'!E142</f>
        <v>Compostela</v>
      </c>
      <c r="B147" s="87" t="s">
        <v>21</v>
      </c>
      <c r="C147" s="87" t="str">
        <f>'[1]Raw data'!L142</f>
        <v>Packing</v>
      </c>
      <c r="D147" s="87">
        <f>'[1]Raw data'!M142</f>
        <v>10</v>
      </c>
      <c r="E147" s="94">
        <v>1</v>
      </c>
      <c r="F147" s="94">
        <v>0</v>
      </c>
      <c r="G147" s="94">
        <v>2</v>
      </c>
      <c r="H147" s="94">
        <v>1</v>
      </c>
      <c r="I147" s="94">
        <v>0</v>
      </c>
      <c r="J147" s="85">
        <v>0</v>
      </c>
      <c r="K147" s="94">
        <v>0</v>
      </c>
      <c r="L147" s="94">
        <v>0</v>
      </c>
      <c r="M147" s="94">
        <v>0</v>
      </c>
      <c r="N147" s="61">
        <v>3</v>
      </c>
    </row>
    <row r="148" spans="1:14" x14ac:dyDescent="0.25">
      <c r="A148" s="61" t="str">
        <f>'[1]Raw data'!E149</f>
        <v>Compostela</v>
      </c>
      <c r="B148" s="87" t="s">
        <v>21</v>
      </c>
      <c r="C148" s="87" t="str">
        <f>'[1]Raw data'!L149</f>
        <v>Packing</v>
      </c>
      <c r="D148" s="87">
        <f>'[1]Raw data'!M149</f>
        <v>10</v>
      </c>
      <c r="E148" s="94">
        <v>1</v>
      </c>
      <c r="F148" s="94">
        <v>2</v>
      </c>
      <c r="G148" s="94">
        <v>3</v>
      </c>
      <c r="H148" s="94">
        <v>0</v>
      </c>
      <c r="I148" s="94">
        <v>0</v>
      </c>
      <c r="J148" s="85">
        <v>0</v>
      </c>
      <c r="K148" s="94">
        <v>0</v>
      </c>
      <c r="L148" s="94">
        <v>0</v>
      </c>
      <c r="M148" s="94">
        <v>0</v>
      </c>
      <c r="N148" s="61">
        <v>3</v>
      </c>
    </row>
  </sheetData>
  <sortState ref="A2:N204">
    <sortCondition ref="C9"/>
  </sortState>
  <mergeCells count="7">
    <mergeCell ref="P13:S13"/>
    <mergeCell ref="P10:Q10"/>
    <mergeCell ref="P5:Q5"/>
    <mergeCell ref="P6:Q6"/>
    <mergeCell ref="P7:Q7"/>
    <mergeCell ref="P8:Q8"/>
    <mergeCell ref="P9:Q9"/>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0"/>
  <sheetViews>
    <sheetView zoomScale="80" zoomScaleNormal="80" zoomScalePageLayoutView="80" workbookViewId="0">
      <selection activeCell="T16" sqref="T16"/>
    </sheetView>
  </sheetViews>
  <sheetFormatPr defaultColWidth="8.85546875" defaultRowHeight="15" x14ac:dyDescent="0.25"/>
  <cols>
    <col min="1" max="1" width="14.7109375" style="2" customWidth="1"/>
    <col min="2" max="2" width="12" style="2" bestFit="1" customWidth="1"/>
    <col min="3" max="8" width="8.7109375" style="3" customWidth="1"/>
    <col min="9" max="11" width="8.7109375" style="111" customWidth="1"/>
    <col min="12" max="12" width="15.28515625" style="112" customWidth="1"/>
    <col min="13" max="13" width="8.85546875" style="63"/>
    <col min="14" max="14" width="12.42578125" style="63" customWidth="1"/>
    <col min="15" max="15" width="16.42578125" style="63" customWidth="1"/>
    <col min="16" max="16" width="13.7109375" style="63" customWidth="1"/>
    <col min="17" max="17" width="11.42578125" style="63" customWidth="1"/>
  </cols>
  <sheetData>
    <row r="1" spans="1:25" s="4" customFormat="1" ht="30" x14ac:dyDescent="0.25">
      <c r="A1" s="19" t="s">
        <v>10</v>
      </c>
      <c r="B1" s="20" t="s">
        <v>26</v>
      </c>
      <c r="C1" s="19" t="s">
        <v>0</v>
      </c>
      <c r="D1" s="19" t="s">
        <v>1</v>
      </c>
      <c r="E1" s="19" t="s">
        <v>2</v>
      </c>
      <c r="F1" s="19" t="s">
        <v>3</v>
      </c>
      <c r="G1" s="19" t="s">
        <v>4</v>
      </c>
      <c r="H1" s="19" t="s">
        <v>5</v>
      </c>
      <c r="I1" s="103" t="s">
        <v>6</v>
      </c>
      <c r="J1" s="103" t="s">
        <v>7</v>
      </c>
      <c r="K1" s="103" t="s">
        <v>8</v>
      </c>
      <c r="L1" s="103" t="s">
        <v>9</v>
      </c>
      <c r="M1" s="79"/>
      <c r="N1" s="78" t="s">
        <v>22</v>
      </c>
      <c r="O1" s="104">
        <v>101</v>
      </c>
      <c r="P1" s="78"/>
      <c r="Q1" s="78"/>
      <c r="R1" s="18"/>
      <c r="S1" s="18"/>
      <c r="T1" s="18"/>
      <c r="U1" s="18"/>
      <c r="V1" s="18"/>
      <c r="W1" s="18"/>
      <c r="X1" s="18"/>
      <c r="Y1" s="18"/>
    </row>
    <row r="2" spans="1:25" x14ac:dyDescent="0.25">
      <c r="A2" s="5" t="s">
        <v>11</v>
      </c>
      <c r="B2" s="5">
        <v>999</v>
      </c>
      <c r="C2" s="5">
        <v>2</v>
      </c>
      <c r="D2" s="5">
        <v>2</v>
      </c>
      <c r="E2" s="5">
        <v>2</v>
      </c>
      <c r="F2" s="5">
        <v>1</v>
      </c>
      <c r="G2" s="5">
        <v>2</v>
      </c>
      <c r="H2" s="5">
        <v>2</v>
      </c>
      <c r="I2" s="82">
        <v>1</v>
      </c>
      <c r="J2" s="82">
        <v>1</v>
      </c>
      <c r="K2" s="82">
        <v>1</v>
      </c>
      <c r="L2" s="82">
        <v>4</v>
      </c>
      <c r="N2" s="79" t="s">
        <v>33</v>
      </c>
      <c r="O2" s="78"/>
      <c r="P2" s="105"/>
      <c r="Q2" s="105"/>
      <c r="R2" s="8"/>
      <c r="S2" s="134"/>
      <c r="T2" s="134"/>
      <c r="U2" s="134"/>
      <c r="V2" s="134"/>
      <c r="W2" s="8"/>
      <c r="X2" s="8"/>
      <c r="Y2" s="8"/>
    </row>
    <row r="3" spans="1:25" x14ac:dyDescent="0.25">
      <c r="A3" s="5" t="s">
        <v>11</v>
      </c>
      <c r="B3" s="5">
        <v>999</v>
      </c>
      <c r="C3" s="5">
        <v>1</v>
      </c>
      <c r="D3" s="5">
        <v>1</v>
      </c>
      <c r="E3" s="5">
        <v>1</v>
      </c>
      <c r="F3" s="5">
        <v>1</v>
      </c>
      <c r="G3" s="5">
        <v>1</v>
      </c>
      <c r="H3" s="5">
        <v>2</v>
      </c>
      <c r="I3" s="82">
        <v>1</v>
      </c>
      <c r="J3" s="82">
        <v>3</v>
      </c>
      <c r="K3" s="82">
        <v>0</v>
      </c>
      <c r="L3" s="82">
        <v>4</v>
      </c>
      <c r="N3" s="79" t="s">
        <v>91</v>
      </c>
      <c r="O3" s="78"/>
      <c r="P3" s="78"/>
      <c r="Q3" s="106"/>
      <c r="R3" s="8"/>
      <c r="S3" s="18"/>
      <c r="T3" s="18"/>
      <c r="U3" s="18"/>
      <c r="V3" s="18"/>
      <c r="W3" s="8"/>
      <c r="X3" s="8"/>
      <c r="Y3" s="8"/>
    </row>
    <row r="4" spans="1:25" x14ac:dyDescent="0.25">
      <c r="A4" s="5" t="s">
        <v>11</v>
      </c>
      <c r="B4" s="5">
        <v>999</v>
      </c>
      <c r="C4" s="5">
        <v>3</v>
      </c>
      <c r="D4" s="5">
        <v>3</v>
      </c>
      <c r="E4" s="5">
        <v>3</v>
      </c>
      <c r="F4" s="5">
        <v>3</v>
      </c>
      <c r="G4" s="5">
        <v>3</v>
      </c>
      <c r="H4" s="5">
        <v>3</v>
      </c>
      <c r="I4" s="82">
        <v>3</v>
      </c>
      <c r="J4" s="82">
        <v>3</v>
      </c>
      <c r="K4" s="82">
        <v>2</v>
      </c>
      <c r="L4" s="82">
        <v>4</v>
      </c>
      <c r="N4" s="79" t="s">
        <v>90</v>
      </c>
      <c r="P4" s="78"/>
      <c r="Q4" s="106"/>
      <c r="R4" s="8"/>
      <c r="S4" s="18"/>
      <c r="T4" s="18"/>
      <c r="U4" s="18"/>
      <c r="V4" s="18"/>
      <c r="W4" s="8"/>
      <c r="X4" s="8"/>
      <c r="Y4" s="8"/>
    </row>
    <row r="5" spans="1:25" x14ac:dyDescent="0.25">
      <c r="A5" s="5" t="s">
        <v>11</v>
      </c>
      <c r="B5" s="5">
        <v>999</v>
      </c>
      <c r="C5" s="5">
        <v>2</v>
      </c>
      <c r="D5" s="5">
        <v>2</v>
      </c>
      <c r="E5" s="5">
        <v>2</v>
      </c>
      <c r="F5" s="5">
        <v>2</v>
      </c>
      <c r="G5" s="5">
        <v>3</v>
      </c>
      <c r="H5" s="5">
        <v>3</v>
      </c>
      <c r="I5" s="82">
        <v>2</v>
      </c>
      <c r="J5" s="82">
        <v>2</v>
      </c>
      <c r="K5" s="82">
        <v>1</v>
      </c>
      <c r="L5" s="82">
        <v>4</v>
      </c>
      <c r="N5" s="78"/>
      <c r="O5" s="78"/>
      <c r="P5" s="78"/>
      <c r="Q5" s="106"/>
      <c r="R5" s="8"/>
      <c r="S5" s="18"/>
      <c r="T5" s="18"/>
      <c r="U5" s="18"/>
      <c r="V5" s="18"/>
      <c r="W5" s="8"/>
      <c r="X5" s="8"/>
      <c r="Y5" s="8"/>
    </row>
    <row r="6" spans="1:25" ht="29.25" x14ac:dyDescent="0.25">
      <c r="A6" s="5" t="s">
        <v>11</v>
      </c>
      <c r="B6" s="5">
        <v>999</v>
      </c>
      <c r="C6" s="5">
        <v>1</v>
      </c>
      <c r="D6" s="5">
        <v>1</v>
      </c>
      <c r="E6" s="5">
        <v>1</v>
      </c>
      <c r="F6" s="5">
        <v>1</v>
      </c>
      <c r="G6" s="5">
        <v>1</v>
      </c>
      <c r="H6" s="5">
        <v>1</v>
      </c>
      <c r="I6" s="82">
        <v>0</v>
      </c>
      <c r="J6" s="82">
        <v>0</v>
      </c>
      <c r="K6" s="82">
        <v>0</v>
      </c>
      <c r="L6" s="82">
        <v>3</v>
      </c>
      <c r="N6" s="129" t="s">
        <v>9</v>
      </c>
      <c r="O6" s="129"/>
      <c r="P6" s="60" t="s">
        <v>43</v>
      </c>
      <c r="Q6" s="80" t="s">
        <v>44</v>
      </c>
      <c r="R6" s="8"/>
      <c r="S6" s="18"/>
      <c r="T6" s="18"/>
      <c r="U6" s="18"/>
      <c r="V6" s="18"/>
      <c r="W6" s="8"/>
      <c r="X6" s="8"/>
      <c r="Y6" s="8"/>
    </row>
    <row r="7" spans="1:25" x14ac:dyDescent="0.25">
      <c r="A7" s="5" t="s">
        <v>11</v>
      </c>
      <c r="B7" s="5">
        <v>999</v>
      </c>
      <c r="C7" s="5">
        <v>2</v>
      </c>
      <c r="D7" s="5">
        <v>2</v>
      </c>
      <c r="E7" s="5">
        <v>2</v>
      </c>
      <c r="F7" s="5">
        <v>2</v>
      </c>
      <c r="G7" s="5">
        <v>2</v>
      </c>
      <c r="H7" s="5">
        <v>2</v>
      </c>
      <c r="I7" s="82">
        <v>2</v>
      </c>
      <c r="J7" s="82">
        <v>0</v>
      </c>
      <c r="K7" s="82">
        <v>0</v>
      </c>
      <c r="L7" s="82">
        <v>4</v>
      </c>
      <c r="N7" s="124" t="s">
        <v>49</v>
      </c>
      <c r="O7" s="124"/>
      <c r="P7" s="61">
        <f>COUNTIF($L$2:$L$102,1)</f>
        <v>6</v>
      </c>
      <c r="Q7" s="83">
        <f>P7/$P$11*100</f>
        <v>5.9405940594059405</v>
      </c>
    </row>
    <row r="8" spans="1:25" x14ac:dyDescent="0.25">
      <c r="A8" s="5" t="s">
        <v>12</v>
      </c>
      <c r="B8" s="5" t="s">
        <v>48</v>
      </c>
      <c r="C8" s="5">
        <v>1</v>
      </c>
      <c r="D8" s="5">
        <v>1</v>
      </c>
      <c r="E8" s="5">
        <v>1</v>
      </c>
      <c r="F8" s="5">
        <v>1</v>
      </c>
      <c r="G8" s="5">
        <v>1</v>
      </c>
      <c r="H8" s="5">
        <v>1</v>
      </c>
      <c r="I8" s="82">
        <v>1</v>
      </c>
      <c r="J8" s="82">
        <v>0</v>
      </c>
      <c r="K8" s="82">
        <v>1</v>
      </c>
      <c r="L8" s="82">
        <v>4</v>
      </c>
      <c r="N8" s="124" t="s">
        <v>50</v>
      </c>
      <c r="O8" s="124"/>
      <c r="P8" s="61">
        <f>COUNTIF($L$2:$L$102,2)</f>
        <v>1</v>
      </c>
      <c r="Q8" s="83">
        <f>P8/$P$11*100</f>
        <v>0.99009900990099009</v>
      </c>
    </row>
    <row r="9" spans="1:25" x14ac:dyDescent="0.25">
      <c r="A9" s="5" t="s">
        <v>13</v>
      </c>
      <c r="B9" s="5" t="s">
        <v>48</v>
      </c>
      <c r="C9" s="5">
        <v>2</v>
      </c>
      <c r="D9" s="5">
        <v>0</v>
      </c>
      <c r="E9" s="5">
        <v>2</v>
      </c>
      <c r="F9" s="5">
        <v>0</v>
      </c>
      <c r="G9" s="5">
        <v>0</v>
      </c>
      <c r="H9" s="5">
        <v>0</v>
      </c>
      <c r="I9" s="82">
        <v>0</v>
      </c>
      <c r="J9" s="82">
        <v>0</v>
      </c>
      <c r="K9" s="82">
        <v>0</v>
      </c>
      <c r="L9" s="82">
        <v>3</v>
      </c>
      <c r="N9" s="124" t="s">
        <v>51</v>
      </c>
      <c r="O9" s="124"/>
      <c r="P9" s="61">
        <f>COUNTIF($L$2:$L$102,3)</f>
        <v>15</v>
      </c>
      <c r="Q9" s="83">
        <f>P9/$P$11*100</f>
        <v>14.85148514851485</v>
      </c>
      <c r="R9" s="1"/>
      <c r="S9" s="8"/>
      <c r="T9" s="1"/>
      <c r="U9" s="1"/>
      <c r="V9" s="1"/>
      <c r="W9" s="1"/>
      <c r="X9" s="1"/>
    </row>
    <row r="10" spans="1:25" x14ac:dyDescent="0.25">
      <c r="A10" s="5" t="s">
        <v>11</v>
      </c>
      <c r="B10" s="5" t="s">
        <v>48</v>
      </c>
      <c r="C10" s="5">
        <v>2</v>
      </c>
      <c r="D10" s="5">
        <v>1</v>
      </c>
      <c r="E10" s="5">
        <v>1</v>
      </c>
      <c r="F10" s="5">
        <v>1</v>
      </c>
      <c r="G10" s="5">
        <v>1</v>
      </c>
      <c r="H10" s="5">
        <v>1</v>
      </c>
      <c r="I10" s="82">
        <v>1</v>
      </c>
      <c r="J10" s="82">
        <v>0</v>
      </c>
      <c r="K10" s="82">
        <v>0</v>
      </c>
      <c r="L10" s="82">
        <v>4</v>
      </c>
      <c r="N10" s="124" t="s">
        <v>52</v>
      </c>
      <c r="O10" s="124"/>
      <c r="P10" s="61">
        <f>COUNTIF($L$2:$L$102,4)</f>
        <v>79</v>
      </c>
      <c r="Q10" s="83">
        <f>P10/$P$11*100</f>
        <v>78.21782178217822</v>
      </c>
      <c r="R10" s="1"/>
      <c r="S10" s="8"/>
      <c r="T10" s="1"/>
      <c r="U10" s="1"/>
      <c r="V10" s="1"/>
      <c r="W10" s="1"/>
      <c r="X10" s="1"/>
    </row>
    <row r="11" spans="1:25" x14ac:dyDescent="0.25">
      <c r="A11" s="5" t="s">
        <v>11</v>
      </c>
      <c r="B11" s="5" t="s">
        <v>48</v>
      </c>
      <c r="C11" s="5">
        <v>1</v>
      </c>
      <c r="D11" s="5">
        <v>1</v>
      </c>
      <c r="E11" s="5">
        <v>0</v>
      </c>
      <c r="F11" s="5">
        <v>0</v>
      </c>
      <c r="G11" s="5">
        <v>0</v>
      </c>
      <c r="H11" s="5">
        <v>0</v>
      </c>
      <c r="I11" s="82">
        <v>0</v>
      </c>
      <c r="J11" s="82">
        <v>0</v>
      </c>
      <c r="K11" s="82">
        <v>0</v>
      </c>
      <c r="L11" s="82">
        <v>2</v>
      </c>
      <c r="N11" s="124" t="s">
        <v>23</v>
      </c>
      <c r="O11" s="124"/>
      <c r="P11" s="61">
        <f>SUM(P7:P10)</f>
        <v>101</v>
      </c>
      <c r="Q11" s="82">
        <f>SUM(Q7:Q10)</f>
        <v>100</v>
      </c>
      <c r="R11" s="1"/>
      <c r="S11" s="8"/>
      <c r="T11" s="1"/>
      <c r="U11" s="1"/>
      <c r="V11" s="1"/>
      <c r="W11" s="1"/>
      <c r="X11" s="1"/>
    </row>
    <row r="12" spans="1:25" x14ac:dyDescent="0.25">
      <c r="A12" s="5" t="s">
        <v>11</v>
      </c>
      <c r="B12" s="5" t="s">
        <v>48</v>
      </c>
      <c r="C12" s="5">
        <v>0</v>
      </c>
      <c r="D12" s="5">
        <v>0</v>
      </c>
      <c r="E12" s="5">
        <v>0</v>
      </c>
      <c r="F12" s="5">
        <v>0</v>
      </c>
      <c r="G12" s="5">
        <v>0</v>
      </c>
      <c r="H12" s="5">
        <v>0</v>
      </c>
      <c r="I12" s="82">
        <v>0</v>
      </c>
      <c r="J12" s="82">
        <v>0</v>
      </c>
      <c r="K12" s="82">
        <v>0</v>
      </c>
      <c r="L12" s="82">
        <v>1</v>
      </c>
      <c r="N12" s="107"/>
      <c r="O12" s="107"/>
      <c r="P12" s="107"/>
      <c r="Q12" s="107"/>
      <c r="R12" s="1"/>
      <c r="S12" s="8"/>
      <c r="T12" s="1"/>
      <c r="U12" s="1"/>
      <c r="V12" s="1"/>
      <c r="W12" s="1"/>
      <c r="X12" s="1"/>
    </row>
    <row r="13" spans="1:25" x14ac:dyDescent="0.25">
      <c r="A13" s="5" t="s">
        <v>11</v>
      </c>
      <c r="B13" s="5" t="s">
        <v>48</v>
      </c>
      <c r="C13" s="5">
        <v>2</v>
      </c>
      <c r="D13" s="5">
        <v>2</v>
      </c>
      <c r="E13" s="5">
        <v>2</v>
      </c>
      <c r="F13" s="5">
        <v>1</v>
      </c>
      <c r="G13" s="5">
        <v>2</v>
      </c>
      <c r="H13" s="5">
        <v>2</v>
      </c>
      <c r="I13" s="82">
        <v>2</v>
      </c>
      <c r="J13" s="82">
        <v>2</v>
      </c>
      <c r="K13" s="82">
        <v>3</v>
      </c>
      <c r="L13" s="82">
        <v>4</v>
      </c>
      <c r="N13" s="64"/>
      <c r="O13" s="64"/>
      <c r="P13" s="64"/>
      <c r="Q13" s="64"/>
      <c r="R13" s="1"/>
      <c r="S13" s="1"/>
      <c r="T13" s="1"/>
      <c r="U13" s="1"/>
      <c r="V13" s="1"/>
      <c r="W13" s="1"/>
      <c r="X13" s="1"/>
    </row>
    <row r="14" spans="1:25" x14ac:dyDescent="0.25">
      <c r="A14" s="5" t="s">
        <v>11</v>
      </c>
      <c r="B14" s="5" t="s">
        <v>48</v>
      </c>
      <c r="C14" s="5">
        <v>2</v>
      </c>
      <c r="D14" s="5">
        <v>1</v>
      </c>
      <c r="E14" s="5">
        <v>1</v>
      </c>
      <c r="F14" s="5">
        <v>1</v>
      </c>
      <c r="G14" s="5">
        <v>2</v>
      </c>
      <c r="H14" s="5">
        <v>0</v>
      </c>
      <c r="I14" s="82">
        <v>2</v>
      </c>
      <c r="J14" s="82">
        <v>0</v>
      </c>
      <c r="K14" s="82">
        <v>0</v>
      </c>
      <c r="L14" s="82">
        <v>4</v>
      </c>
      <c r="N14" s="126" t="s">
        <v>45</v>
      </c>
      <c r="O14" s="127"/>
      <c r="P14" s="127"/>
      <c r="Q14" s="128"/>
    </row>
    <row r="15" spans="1:25" x14ac:dyDescent="0.25">
      <c r="A15" s="5" t="s">
        <v>11</v>
      </c>
      <c r="B15" s="5" t="s">
        <v>48</v>
      </c>
      <c r="C15" s="5">
        <v>1</v>
      </c>
      <c r="D15" s="5">
        <v>2</v>
      </c>
      <c r="E15" s="5">
        <v>1</v>
      </c>
      <c r="F15" s="5">
        <v>1</v>
      </c>
      <c r="G15" s="5">
        <v>1</v>
      </c>
      <c r="H15" s="5">
        <v>1</v>
      </c>
      <c r="I15" s="82">
        <v>0</v>
      </c>
      <c r="J15" s="82">
        <v>0</v>
      </c>
      <c r="K15" s="82">
        <v>0</v>
      </c>
      <c r="L15" s="82">
        <v>3</v>
      </c>
      <c r="N15" s="61" t="s">
        <v>46</v>
      </c>
      <c r="O15" s="61" t="s">
        <v>47</v>
      </c>
      <c r="P15" s="61" t="s">
        <v>57</v>
      </c>
      <c r="Q15" s="61" t="s">
        <v>54</v>
      </c>
    </row>
    <row r="16" spans="1:25" x14ac:dyDescent="0.25">
      <c r="A16" s="5" t="s">
        <v>11</v>
      </c>
      <c r="B16" s="5" t="s">
        <v>48</v>
      </c>
      <c r="C16" s="5">
        <v>1</v>
      </c>
      <c r="D16" s="5">
        <v>1</v>
      </c>
      <c r="E16" s="5">
        <v>1</v>
      </c>
      <c r="F16" s="5">
        <v>2</v>
      </c>
      <c r="G16" s="5">
        <v>2</v>
      </c>
      <c r="H16" s="5">
        <v>0</v>
      </c>
      <c r="I16" s="82">
        <v>0</v>
      </c>
      <c r="J16" s="82">
        <v>0</v>
      </c>
      <c r="K16" s="82">
        <v>0</v>
      </c>
      <c r="L16" s="82">
        <v>3</v>
      </c>
      <c r="N16" s="61" t="s">
        <v>38</v>
      </c>
      <c r="O16" s="61">
        <v>1</v>
      </c>
      <c r="P16" s="61">
        <f>COUNTIFS($L$2:$L$102,1,$B$2:$B$102,"seasonal")</f>
        <v>5</v>
      </c>
      <c r="Q16" s="101">
        <f>P16/$P$20*100</f>
        <v>6.4102564102564097</v>
      </c>
    </row>
    <row r="17" spans="1:17" x14ac:dyDescent="0.25">
      <c r="A17" s="5" t="s">
        <v>11</v>
      </c>
      <c r="B17" s="5" t="s">
        <v>48</v>
      </c>
      <c r="C17" s="5">
        <v>2</v>
      </c>
      <c r="D17" s="5">
        <v>2</v>
      </c>
      <c r="E17" s="5">
        <v>0</v>
      </c>
      <c r="F17" s="5">
        <v>1</v>
      </c>
      <c r="G17" s="5">
        <v>0</v>
      </c>
      <c r="H17" s="5">
        <v>3</v>
      </c>
      <c r="I17" s="82">
        <v>1</v>
      </c>
      <c r="J17" s="82">
        <v>0</v>
      </c>
      <c r="K17" s="82">
        <v>0</v>
      </c>
      <c r="L17" s="82">
        <v>4</v>
      </c>
      <c r="N17" s="61"/>
      <c r="O17" s="61">
        <v>2</v>
      </c>
      <c r="P17" s="61">
        <f>COUNTIFS($L$2:$L$102,2,$B$2:$B$102,"seasonal")</f>
        <v>0</v>
      </c>
      <c r="Q17" s="101">
        <f>P17/$P$20*100</f>
        <v>0</v>
      </c>
    </row>
    <row r="18" spans="1:17" x14ac:dyDescent="0.25">
      <c r="A18" s="5" t="s">
        <v>13</v>
      </c>
      <c r="B18" s="5" t="s">
        <v>48</v>
      </c>
      <c r="C18" s="5">
        <v>2</v>
      </c>
      <c r="D18" s="5">
        <v>2</v>
      </c>
      <c r="E18" s="5">
        <v>2</v>
      </c>
      <c r="F18" s="5">
        <v>2</v>
      </c>
      <c r="G18" s="5">
        <v>1</v>
      </c>
      <c r="H18" s="5">
        <v>1</v>
      </c>
      <c r="I18" s="82">
        <v>1</v>
      </c>
      <c r="J18" s="82">
        <v>0</v>
      </c>
      <c r="K18" s="82">
        <v>0</v>
      </c>
      <c r="L18" s="82">
        <v>4</v>
      </c>
      <c r="N18" s="82"/>
      <c r="O18" s="82">
        <v>3</v>
      </c>
      <c r="P18" s="61">
        <f>COUNTIFS($L$2:$L$102,3,$B$2:$B$102,"seasonal")</f>
        <v>11</v>
      </c>
      <c r="Q18" s="101">
        <f>P18/$P$20*100</f>
        <v>14.102564102564102</v>
      </c>
    </row>
    <row r="19" spans="1:17" x14ac:dyDescent="0.25">
      <c r="A19" s="5" t="s">
        <v>11</v>
      </c>
      <c r="B19" s="5" t="s">
        <v>48</v>
      </c>
      <c r="C19" s="5">
        <v>2</v>
      </c>
      <c r="D19" s="5">
        <v>2</v>
      </c>
      <c r="E19" s="5">
        <v>2</v>
      </c>
      <c r="F19" s="5">
        <v>2</v>
      </c>
      <c r="G19" s="5">
        <v>2</v>
      </c>
      <c r="H19" s="5">
        <v>2</v>
      </c>
      <c r="I19" s="82">
        <v>2</v>
      </c>
      <c r="J19" s="82">
        <v>0</v>
      </c>
      <c r="K19" s="82">
        <v>0</v>
      </c>
      <c r="L19" s="82">
        <v>4</v>
      </c>
      <c r="N19" s="82"/>
      <c r="O19" s="82">
        <v>4</v>
      </c>
      <c r="P19" s="61">
        <f>COUNTIFS($L$2:$L$102,4,$B$2:$B$102,"seasonal")</f>
        <v>62</v>
      </c>
      <c r="Q19" s="101">
        <f>P19/$P$20*100</f>
        <v>79.487179487179489</v>
      </c>
    </row>
    <row r="20" spans="1:17" x14ac:dyDescent="0.25">
      <c r="A20" s="5" t="s">
        <v>11</v>
      </c>
      <c r="B20" s="5" t="s">
        <v>48</v>
      </c>
      <c r="C20" s="5">
        <v>2</v>
      </c>
      <c r="D20" s="5">
        <v>2</v>
      </c>
      <c r="E20" s="5">
        <v>2</v>
      </c>
      <c r="F20" s="5">
        <v>2</v>
      </c>
      <c r="G20" s="5">
        <v>2</v>
      </c>
      <c r="H20" s="5">
        <v>2</v>
      </c>
      <c r="I20" s="82">
        <v>2</v>
      </c>
      <c r="J20" s="82">
        <v>0</v>
      </c>
      <c r="K20" s="82">
        <v>0</v>
      </c>
      <c r="L20" s="82">
        <v>4</v>
      </c>
      <c r="N20" s="82"/>
      <c r="O20" s="82"/>
      <c r="P20" s="82">
        <f>SUM(P16:P19)</f>
        <v>78</v>
      </c>
      <c r="Q20" s="61">
        <f>SUM(Q16:Q19)</f>
        <v>100</v>
      </c>
    </row>
    <row r="21" spans="1:17" x14ac:dyDescent="0.25">
      <c r="A21" s="5" t="s">
        <v>11</v>
      </c>
      <c r="B21" s="5" t="s">
        <v>48</v>
      </c>
      <c r="C21" s="5">
        <v>2</v>
      </c>
      <c r="D21" s="5">
        <v>2</v>
      </c>
      <c r="E21" s="5">
        <v>2</v>
      </c>
      <c r="F21" s="5">
        <v>2</v>
      </c>
      <c r="G21" s="5">
        <v>2</v>
      </c>
      <c r="H21" s="5">
        <v>2</v>
      </c>
      <c r="I21" s="82">
        <v>2</v>
      </c>
      <c r="J21" s="82">
        <v>1</v>
      </c>
      <c r="K21" s="82">
        <v>1</v>
      </c>
      <c r="L21" s="82">
        <v>4</v>
      </c>
      <c r="N21" s="61"/>
      <c r="O21" s="61"/>
      <c r="P21" s="61"/>
      <c r="Q21" s="61"/>
    </row>
    <row r="22" spans="1:17" x14ac:dyDescent="0.25">
      <c r="A22" s="5" t="s">
        <v>11</v>
      </c>
      <c r="B22" s="5" t="s">
        <v>48</v>
      </c>
      <c r="C22" s="5">
        <v>2</v>
      </c>
      <c r="D22" s="5">
        <v>2</v>
      </c>
      <c r="E22" s="5">
        <v>2</v>
      </c>
      <c r="F22" s="5">
        <v>2</v>
      </c>
      <c r="G22" s="5">
        <v>2</v>
      </c>
      <c r="H22" s="5">
        <v>2</v>
      </c>
      <c r="I22" s="82">
        <v>2</v>
      </c>
      <c r="J22" s="82">
        <v>0</v>
      </c>
      <c r="K22" s="82">
        <v>0</v>
      </c>
      <c r="L22" s="82">
        <v>4</v>
      </c>
      <c r="N22" s="86" t="s">
        <v>48</v>
      </c>
      <c r="O22" s="82">
        <v>1</v>
      </c>
      <c r="P22" s="61">
        <f>COUNTIFS($L$2:$L$102,1,$B$2:$B$102,"permanent")</f>
        <v>1</v>
      </c>
      <c r="Q22" s="101">
        <f>P22/$P$26*100</f>
        <v>5.8823529411764701</v>
      </c>
    </row>
    <row r="23" spans="1:17" x14ac:dyDescent="0.25">
      <c r="A23" s="5" t="s">
        <v>11</v>
      </c>
      <c r="B23" s="5" t="s">
        <v>48</v>
      </c>
      <c r="C23" s="5">
        <v>2</v>
      </c>
      <c r="D23" s="5">
        <v>2</v>
      </c>
      <c r="E23" s="5">
        <v>2</v>
      </c>
      <c r="F23" s="5">
        <v>2</v>
      </c>
      <c r="G23" s="5">
        <v>2</v>
      </c>
      <c r="H23" s="5">
        <v>2</v>
      </c>
      <c r="I23" s="82">
        <v>2</v>
      </c>
      <c r="J23" s="82">
        <v>0</v>
      </c>
      <c r="K23" s="82">
        <v>0</v>
      </c>
      <c r="L23" s="82">
        <v>4</v>
      </c>
      <c r="N23" s="86"/>
      <c r="O23" s="82">
        <v>2</v>
      </c>
      <c r="P23" s="61">
        <f>COUNTIFS($L$2:$L$102,2,$B$2:$B$102,"permanent")</f>
        <v>1</v>
      </c>
      <c r="Q23" s="101">
        <f>P23/$P$26*100</f>
        <v>5.8823529411764701</v>
      </c>
    </row>
    <row r="24" spans="1:17" x14ac:dyDescent="0.25">
      <c r="A24" s="5" t="s">
        <v>11</v>
      </c>
      <c r="B24" s="5" t="s">
        <v>48</v>
      </c>
      <c r="C24" s="5">
        <v>2</v>
      </c>
      <c r="D24" s="5">
        <v>2</v>
      </c>
      <c r="E24" s="5">
        <v>2</v>
      </c>
      <c r="F24" s="5">
        <v>2</v>
      </c>
      <c r="G24" s="5">
        <v>2</v>
      </c>
      <c r="H24" s="5">
        <v>2</v>
      </c>
      <c r="I24" s="82">
        <v>2</v>
      </c>
      <c r="J24" s="82">
        <v>0</v>
      </c>
      <c r="K24" s="82">
        <v>0</v>
      </c>
      <c r="L24" s="82">
        <v>4</v>
      </c>
      <c r="N24" s="86"/>
      <c r="O24" s="82">
        <v>3</v>
      </c>
      <c r="P24" s="61">
        <f>COUNTIFS($L$2:$L$102,3,$B$2:$B$102,"permanent")</f>
        <v>3</v>
      </c>
      <c r="Q24" s="101">
        <f>P24/$P$26*100</f>
        <v>17.647058823529413</v>
      </c>
    </row>
    <row r="25" spans="1:17" x14ac:dyDescent="0.25">
      <c r="A25" s="5" t="s">
        <v>11</v>
      </c>
      <c r="B25" s="5" t="s">
        <v>38</v>
      </c>
      <c r="C25" s="5">
        <v>0</v>
      </c>
      <c r="D25" s="5">
        <v>0</v>
      </c>
      <c r="E25" s="5">
        <v>1</v>
      </c>
      <c r="F25" s="5">
        <v>1</v>
      </c>
      <c r="G25" s="5">
        <v>1</v>
      </c>
      <c r="H25" s="5">
        <v>2</v>
      </c>
      <c r="I25" s="82">
        <v>0</v>
      </c>
      <c r="J25" s="82">
        <v>0</v>
      </c>
      <c r="K25" s="82">
        <v>0</v>
      </c>
      <c r="L25" s="82">
        <v>3</v>
      </c>
      <c r="N25" s="82"/>
      <c r="O25" s="82">
        <v>4</v>
      </c>
      <c r="P25" s="61">
        <f>COUNTIFS($L$2:$L$102,4,$B$2:$B$102,"permanent")</f>
        <v>12</v>
      </c>
      <c r="Q25" s="101">
        <f>P25/$P$26*100</f>
        <v>70.588235294117652</v>
      </c>
    </row>
    <row r="26" spans="1:17" x14ac:dyDescent="0.25">
      <c r="A26" s="5" t="s">
        <v>11</v>
      </c>
      <c r="B26" s="5" t="s">
        <v>38</v>
      </c>
      <c r="C26" s="5">
        <v>2</v>
      </c>
      <c r="D26" s="5">
        <v>2</v>
      </c>
      <c r="E26" s="5">
        <v>1</v>
      </c>
      <c r="F26" s="5">
        <v>2</v>
      </c>
      <c r="G26" s="5">
        <v>2</v>
      </c>
      <c r="H26" s="5">
        <v>2</v>
      </c>
      <c r="I26" s="82">
        <v>2</v>
      </c>
      <c r="J26" s="82">
        <v>0</v>
      </c>
      <c r="K26" s="82">
        <v>0</v>
      </c>
      <c r="L26" s="82">
        <v>4</v>
      </c>
      <c r="N26" s="61"/>
      <c r="O26" s="61"/>
      <c r="P26" s="61">
        <f>SUM(P22:P25)</f>
        <v>17</v>
      </c>
      <c r="Q26" s="61">
        <f>SUM(Q22:Q25)</f>
        <v>100</v>
      </c>
    </row>
    <row r="27" spans="1:17" x14ac:dyDescent="0.25">
      <c r="A27" s="5" t="s">
        <v>11</v>
      </c>
      <c r="B27" s="5" t="s">
        <v>38</v>
      </c>
      <c r="C27" s="5">
        <v>0</v>
      </c>
      <c r="D27" s="5">
        <v>0</v>
      </c>
      <c r="E27" s="5">
        <v>2</v>
      </c>
      <c r="F27" s="5">
        <v>0</v>
      </c>
      <c r="G27" s="5">
        <v>0</v>
      </c>
      <c r="H27" s="5">
        <v>0</v>
      </c>
      <c r="I27" s="82">
        <v>0</v>
      </c>
      <c r="J27" s="82">
        <v>0</v>
      </c>
      <c r="K27" s="82">
        <v>0</v>
      </c>
      <c r="L27" s="82">
        <v>3</v>
      </c>
    </row>
    <row r="28" spans="1:17" x14ac:dyDescent="0.25">
      <c r="A28" s="5" t="s">
        <v>13</v>
      </c>
      <c r="B28" s="5" t="s">
        <v>38</v>
      </c>
      <c r="C28" s="5">
        <v>3</v>
      </c>
      <c r="D28" s="5">
        <v>2</v>
      </c>
      <c r="E28" s="5">
        <v>2</v>
      </c>
      <c r="F28" s="5">
        <v>0</v>
      </c>
      <c r="G28" s="5">
        <v>2</v>
      </c>
      <c r="H28" s="5">
        <v>0</v>
      </c>
      <c r="I28" s="82">
        <v>0</v>
      </c>
      <c r="J28" s="82">
        <v>0</v>
      </c>
      <c r="K28" s="82">
        <v>0</v>
      </c>
      <c r="L28" s="82">
        <v>3</v>
      </c>
      <c r="N28" s="63" t="s">
        <v>58</v>
      </c>
    </row>
    <row r="29" spans="1:17" x14ac:dyDescent="0.25">
      <c r="A29" s="5" t="s">
        <v>11</v>
      </c>
      <c r="B29" s="5" t="s">
        <v>38</v>
      </c>
      <c r="C29" s="5">
        <v>1</v>
      </c>
      <c r="D29" s="5">
        <v>3</v>
      </c>
      <c r="E29" s="5">
        <v>3</v>
      </c>
      <c r="F29" s="5">
        <v>0</v>
      </c>
      <c r="G29" s="5">
        <v>2</v>
      </c>
      <c r="H29" s="5">
        <v>3</v>
      </c>
      <c r="I29" s="82">
        <v>0</v>
      </c>
      <c r="J29" s="82">
        <v>0</v>
      </c>
      <c r="K29" s="82">
        <v>3</v>
      </c>
      <c r="L29" s="82">
        <v>4</v>
      </c>
    </row>
    <row r="30" spans="1:17" x14ac:dyDescent="0.25">
      <c r="A30" s="5" t="s">
        <v>14</v>
      </c>
      <c r="B30" s="5" t="s">
        <v>38</v>
      </c>
      <c r="C30" s="5">
        <v>1</v>
      </c>
      <c r="D30" s="5">
        <v>1</v>
      </c>
      <c r="E30" s="5">
        <v>1</v>
      </c>
      <c r="F30" s="5">
        <v>1</v>
      </c>
      <c r="G30" s="5">
        <v>1</v>
      </c>
      <c r="H30" s="5">
        <v>1</v>
      </c>
      <c r="I30" s="82">
        <v>1</v>
      </c>
      <c r="J30" s="82">
        <v>1</v>
      </c>
      <c r="K30" s="82">
        <v>1</v>
      </c>
      <c r="L30" s="82">
        <v>4</v>
      </c>
    </row>
    <row r="31" spans="1:17" x14ac:dyDescent="0.25">
      <c r="A31" s="5" t="s">
        <v>14</v>
      </c>
      <c r="B31" s="5" t="s">
        <v>38</v>
      </c>
      <c r="C31" s="5">
        <v>2</v>
      </c>
      <c r="D31" s="5">
        <v>2</v>
      </c>
      <c r="E31" s="5">
        <v>2</v>
      </c>
      <c r="F31" s="5">
        <v>2</v>
      </c>
      <c r="G31" s="5">
        <v>2</v>
      </c>
      <c r="H31" s="5">
        <v>2</v>
      </c>
      <c r="I31" s="82">
        <v>2</v>
      </c>
      <c r="J31" s="82">
        <v>2</v>
      </c>
      <c r="K31" s="82">
        <v>2</v>
      </c>
      <c r="L31" s="82">
        <v>4</v>
      </c>
    </row>
    <row r="32" spans="1:17" x14ac:dyDescent="0.25">
      <c r="A32" s="5" t="s">
        <v>14</v>
      </c>
      <c r="B32" s="5" t="s">
        <v>38</v>
      </c>
      <c r="C32" s="5">
        <v>2</v>
      </c>
      <c r="D32" s="5">
        <v>2</v>
      </c>
      <c r="E32" s="5">
        <v>2</v>
      </c>
      <c r="F32" s="5">
        <v>2</v>
      </c>
      <c r="G32" s="5">
        <v>2</v>
      </c>
      <c r="H32" s="5">
        <v>2</v>
      </c>
      <c r="I32" s="82">
        <v>2</v>
      </c>
      <c r="J32" s="82">
        <v>2</v>
      </c>
      <c r="K32" s="82">
        <v>2</v>
      </c>
      <c r="L32" s="82">
        <v>4</v>
      </c>
    </row>
    <row r="33" spans="1:12" x14ac:dyDescent="0.25">
      <c r="A33" s="5" t="s">
        <v>14</v>
      </c>
      <c r="B33" s="5" t="s">
        <v>38</v>
      </c>
      <c r="C33" s="5">
        <v>3</v>
      </c>
      <c r="D33" s="5">
        <v>3</v>
      </c>
      <c r="E33" s="5">
        <v>3</v>
      </c>
      <c r="F33" s="5">
        <v>3</v>
      </c>
      <c r="G33" s="5">
        <v>3</v>
      </c>
      <c r="H33" s="5">
        <v>3</v>
      </c>
      <c r="I33" s="82">
        <v>3</v>
      </c>
      <c r="J33" s="82">
        <v>3</v>
      </c>
      <c r="K33" s="82">
        <v>3</v>
      </c>
      <c r="L33" s="82">
        <v>4</v>
      </c>
    </row>
    <row r="34" spans="1:12" x14ac:dyDescent="0.25">
      <c r="A34" s="5" t="s">
        <v>13</v>
      </c>
      <c r="B34" s="5" t="s">
        <v>38</v>
      </c>
      <c r="C34" s="5">
        <v>2</v>
      </c>
      <c r="D34" s="5">
        <v>2</v>
      </c>
      <c r="E34" s="5">
        <v>2</v>
      </c>
      <c r="F34" s="5">
        <v>2</v>
      </c>
      <c r="G34" s="5">
        <v>2</v>
      </c>
      <c r="H34" s="5">
        <v>2</v>
      </c>
      <c r="I34" s="82">
        <v>2</v>
      </c>
      <c r="J34" s="82">
        <v>2</v>
      </c>
      <c r="K34" s="82">
        <v>2</v>
      </c>
      <c r="L34" s="82">
        <v>4</v>
      </c>
    </row>
    <row r="35" spans="1:12" x14ac:dyDescent="0.25">
      <c r="A35" s="5" t="s">
        <v>13</v>
      </c>
      <c r="B35" s="5" t="s">
        <v>38</v>
      </c>
      <c r="C35" s="5">
        <v>3</v>
      </c>
      <c r="D35" s="5">
        <v>3</v>
      </c>
      <c r="E35" s="5">
        <v>3</v>
      </c>
      <c r="F35" s="5">
        <v>3</v>
      </c>
      <c r="G35" s="5">
        <v>3</v>
      </c>
      <c r="H35" s="5">
        <v>3</v>
      </c>
      <c r="I35" s="82">
        <v>3</v>
      </c>
      <c r="J35" s="82">
        <v>3</v>
      </c>
      <c r="K35" s="82">
        <v>3</v>
      </c>
      <c r="L35" s="82">
        <v>4</v>
      </c>
    </row>
    <row r="36" spans="1:12" x14ac:dyDescent="0.25">
      <c r="A36" s="5" t="s">
        <v>11</v>
      </c>
      <c r="B36" s="5" t="s">
        <v>38</v>
      </c>
      <c r="C36" s="5">
        <v>0</v>
      </c>
      <c r="D36" s="5">
        <v>2</v>
      </c>
      <c r="E36" s="5">
        <v>2</v>
      </c>
      <c r="F36" s="5">
        <v>2</v>
      </c>
      <c r="G36" s="5">
        <v>2</v>
      </c>
      <c r="H36" s="5">
        <v>0</v>
      </c>
      <c r="I36" s="82">
        <v>0</v>
      </c>
      <c r="J36" s="82">
        <v>0</v>
      </c>
      <c r="K36" s="82">
        <v>0</v>
      </c>
      <c r="L36" s="82">
        <v>3</v>
      </c>
    </row>
    <row r="37" spans="1:12" x14ac:dyDescent="0.25">
      <c r="A37" s="5" t="s">
        <v>11</v>
      </c>
      <c r="B37" s="5" t="s">
        <v>38</v>
      </c>
      <c r="C37" s="5">
        <v>3</v>
      </c>
      <c r="D37" s="5">
        <v>3</v>
      </c>
      <c r="E37" s="5">
        <v>3</v>
      </c>
      <c r="F37" s="5">
        <v>2</v>
      </c>
      <c r="G37" s="5">
        <v>3</v>
      </c>
      <c r="H37" s="5">
        <v>3</v>
      </c>
      <c r="I37" s="82">
        <v>2</v>
      </c>
      <c r="J37" s="82">
        <v>0</v>
      </c>
      <c r="K37" s="82">
        <v>0</v>
      </c>
      <c r="L37" s="82">
        <v>4</v>
      </c>
    </row>
    <row r="38" spans="1:12" x14ac:dyDescent="0.25">
      <c r="A38" s="5" t="s">
        <v>11</v>
      </c>
      <c r="B38" s="5" t="s">
        <v>38</v>
      </c>
      <c r="C38" s="5">
        <v>3</v>
      </c>
      <c r="D38" s="5">
        <v>2</v>
      </c>
      <c r="E38" s="5">
        <v>3</v>
      </c>
      <c r="F38" s="5">
        <v>2</v>
      </c>
      <c r="G38" s="5">
        <v>1</v>
      </c>
      <c r="H38" s="5">
        <v>2</v>
      </c>
      <c r="I38" s="82">
        <v>1</v>
      </c>
      <c r="J38" s="82">
        <v>1</v>
      </c>
      <c r="K38" s="82">
        <v>0</v>
      </c>
      <c r="L38" s="82">
        <v>4</v>
      </c>
    </row>
    <row r="39" spans="1:12" x14ac:dyDescent="0.25">
      <c r="A39" s="5" t="s">
        <v>11</v>
      </c>
      <c r="B39" s="5" t="s">
        <v>38</v>
      </c>
      <c r="C39" s="5">
        <v>0</v>
      </c>
      <c r="D39" s="5">
        <v>1</v>
      </c>
      <c r="E39" s="5">
        <v>2</v>
      </c>
      <c r="F39" s="5">
        <v>2</v>
      </c>
      <c r="G39" s="5">
        <v>2</v>
      </c>
      <c r="H39" s="5">
        <v>2</v>
      </c>
      <c r="I39" s="82">
        <v>1</v>
      </c>
      <c r="J39" s="82">
        <v>2</v>
      </c>
      <c r="K39" s="82">
        <v>1</v>
      </c>
      <c r="L39" s="82">
        <v>4</v>
      </c>
    </row>
    <row r="40" spans="1:12" x14ac:dyDescent="0.25">
      <c r="A40" s="5" t="s">
        <v>11</v>
      </c>
      <c r="B40" s="5" t="s">
        <v>38</v>
      </c>
      <c r="C40" s="5">
        <v>1</v>
      </c>
      <c r="D40" s="5">
        <v>1</v>
      </c>
      <c r="E40" s="5">
        <v>1</v>
      </c>
      <c r="F40" s="5">
        <v>1</v>
      </c>
      <c r="G40" s="5">
        <v>1</v>
      </c>
      <c r="H40" s="5">
        <v>1</v>
      </c>
      <c r="I40" s="82">
        <v>0</v>
      </c>
      <c r="J40" s="82">
        <v>0</v>
      </c>
      <c r="K40" s="82">
        <v>0</v>
      </c>
      <c r="L40" s="82">
        <v>3</v>
      </c>
    </row>
    <row r="41" spans="1:12" x14ac:dyDescent="0.25">
      <c r="A41" s="5" t="s">
        <v>11</v>
      </c>
      <c r="B41" s="5" t="s">
        <v>38</v>
      </c>
      <c r="C41" s="5">
        <v>1</v>
      </c>
      <c r="D41" s="5">
        <v>0</v>
      </c>
      <c r="E41" s="5">
        <v>1</v>
      </c>
      <c r="F41" s="5">
        <v>0</v>
      </c>
      <c r="G41" s="5">
        <v>1</v>
      </c>
      <c r="H41" s="5">
        <v>1</v>
      </c>
      <c r="I41" s="82">
        <v>1</v>
      </c>
      <c r="J41" s="82">
        <v>1</v>
      </c>
      <c r="K41" s="82">
        <v>1</v>
      </c>
      <c r="L41" s="82">
        <v>4</v>
      </c>
    </row>
    <row r="42" spans="1:12" x14ac:dyDescent="0.25">
      <c r="A42" s="5" t="s">
        <v>11</v>
      </c>
      <c r="B42" s="5" t="s">
        <v>38</v>
      </c>
      <c r="C42" s="5">
        <v>2</v>
      </c>
      <c r="D42" s="5">
        <v>2</v>
      </c>
      <c r="E42" s="5">
        <v>2</v>
      </c>
      <c r="F42" s="5">
        <v>2</v>
      </c>
      <c r="G42" s="5">
        <v>2</v>
      </c>
      <c r="H42" s="5">
        <v>2</v>
      </c>
      <c r="I42" s="82">
        <v>2</v>
      </c>
      <c r="J42" s="82">
        <v>2</v>
      </c>
      <c r="K42" s="82">
        <v>2</v>
      </c>
      <c r="L42" s="82">
        <v>4</v>
      </c>
    </row>
    <row r="43" spans="1:12" x14ac:dyDescent="0.25">
      <c r="A43" s="5" t="s">
        <v>11</v>
      </c>
      <c r="B43" s="5" t="s">
        <v>38</v>
      </c>
      <c r="C43" s="5">
        <v>1</v>
      </c>
      <c r="D43" s="5">
        <v>1</v>
      </c>
      <c r="E43" s="5">
        <v>1</v>
      </c>
      <c r="F43" s="5">
        <v>1</v>
      </c>
      <c r="G43" s="5">
        <v>1</v>
      </c>
      <c r="H43" s="5">
        <v>1</v>
      </c>
      <c r="I43" s="82">
        <v>0</v>
      </c>
      <c r="J43" s="82">
        <v>0</v>
      </c>
      <c r="K43" s="82">
        <v>0</v>
      </c>
      <c r="L43" s="82">
        <v>3</v>
      </c>
    </row>
    <row r="44" spans="1:12" x14ac:dyDescent="0.25">
      <c r="A44" s="5" t="s">
        <v>11</v>
      </c>
      <c r="B44" s="5" t="s">
        <v>38</v>
      </c>
      <c r="C44" s="5">
        <v>2</v>
      </c>
      <c r="D44" s="5">
        <v>0</v>
      </c>
      <c r="E44" s="5">
        <v>3</v>
      </c>
      <c r="F44" s="5">
        <v>0</v>
      </c>
      <c r="G44" s="5">
        <v>2</v>
      </c>
      <c r="H44" s="5">
        <v>2</v>
      </c>
      <c r="I44" s="82">
        <v>1</v>
      </c>
      <c r="J44" s="82">
        <v>0</v>
      </c>
      <c r="K44" s="82">
        <v>0</v>
      </c>
      <c r="L44" s="82">
        <v>4</v>
      </c>
    </row>
    <row r="45" spans="1:12" x14ac:dyDescent="0.25">
      <c r="A45" s="5" t="s">
        <v>11</v>
      </c>
      <c r="B45" s="5" t="s">
        <v>38</v>
      </c>
      <c r="C45" s="5">
        <v>2</v>
      </c>
      <c r="D45" s="5">
        <v>2</v>
      </c>
      <c r="E45" s="5">
        <v>1</v>
      </c>
      <c r="F45" s="5">
        <v>1</v>
      </c>
      <c r="G45" s="5">
        <v>2</v>
      </c>
      <c r="H45" s="5">
        <v>1</v>
      </c>
      <c r="I45" s="82">
        <v>1</v>
      </c>
      <c r="J45" s="82">
        <v>0</v>
      </c>
      <c r="K45" s="82">
        <v>0</v>
      </c>
      <c r="L45" s="82">
        <v>4</v>
      </c>
    </row>
    <row r="46" spans="1:12" x14ac:dyDescent="0.25">
      <c r="A46" s="5" t="s">
        <v>11</v>
      </c>
      <c r="B46" s="5" t="s">
        <v>38</v>
      </c>
      <c r="C46" s="5">
        <v>1</v>
      </c>
      <c r="D46" s="5">
        <v>1</v>
      </c>
      <c r="E46" s="5">
        <v>1</v>
      </c>
      <c r="F46" s="5">
        <v>1</v>
      </c>
      <c r="G46" s="5">
        <v>1</v>
      </c>
      <c r="H46" s="5">
        <v>1</v>
      </c>
      <c r="I46" s="82">
        <v>1</v>
      </c>
      <c r="J46" s="82">
        <v>0</v>
      </c>
      <c r="K46" s="82">
        <v>0</v>
      </c>
      <c r="L46" s="82">
        <v>4</v>
      </c>
    </row>
    <row r="47" spans="1:12" x14ac:dyDescent="0.25">
      <c r="A47" s="5" t="s">
        <v>11</v>
      </c>
      <c r="B47" s="5" t="s">
        <v>38</v>
      </c>
      <c r="C47" s="5">
        <v>2</v>
      </c>
      <c r="D47" s="5">
        <v>0</v>
      </c>
      <c r="E47" s="5">
        <v>3</v>
      </c>
      <c r="F47" s="5">
        <v>0</v>
      </c>
      <c r="G47" s="5">
        <v>0</v>
      </c>
      <c r="H47" s="5">
        <v>0</v>
      </c>
      <c r="I47" s="82">
        <v>0</v>
      </c>
      <c r="J47" s="82">
        <v>0</v>
      </c>
      <c r="K47" s="82">
        <v>0</v>
      </c>
      <c r="L47" s="82">
        <v>3</v>
      </c>
    </row>
    <row r="48" spans="1:12" x14ac:dyDescent="0.25">
      <c r="A48" s="5" t="s">
        <v>11</v>
      </c>
      <c r="B48" s="5" t="s">
        <v>38</v>
      </c>
      <c r="C48" s="5">
        <v>0</v>
      </c>
      <c r="D48" s="5">
        <v>0</v>
      </c>
      <c r="E48" s="5">
        <v>1</v>
      </c>
      <c r="F48" s="5">
        <v>0</v>
      </c>
      <c r="G48" s="5">
        <v>2</v>
      </c>
      <c r="H48" s="5">
        <v>0</v>
      </c>
      <c r="I48" s="82">
        <v>1</v>
      </c>
      <c r="J48" s="82">
        <v>0</v>
      </c>
      <c r="K48" s="82">
        <v>0</v>
      </c>
      <c r="L48" s="82">
        <v>4</v>
      </c>
    </row>
    <row r="49" spans="1:12" x14ac:dyDescent="0.25">
      <c r="A49" s="5" t="s">
        <v>11</v>
      </c>
      <c r="B49" s="5" t="s">
        <v>38</v>
      </c>
      <c r="C49" s="5">
        <v>1</v>
      </c>
      <c r="D49" s="5">
        <v>0</v>
      </c>
      <c r="E49" s="5">
        <v>0</v>
      </c>
      <c r="F49" s="5">
        <v>0</v>
      </c>
      <c r="G49" s="5">
        <v>0</v>
      </c>
      <c r="H49" s="5">
        <v>0</v>
      </c>
      <c r="I49" s="82">
        <v>0</v>
      </c>
      <c r="J49" s="82">
        <v>0</v>
      </c>
      <c r="K49" s="82">
        <v>0</v>
      </c>
      <c r="L49" s="82">
        <v>1</v>
      </c>
    </row>
    <row r="50" spans="1:12" x14ac:dyDescent="0.25">
      <c r="A50" s="5" t="s">
        <v>11</v>
      </c>
      <c r="B50" s="5" t="s">
        <v>38</v>
      </c>
      <c r="C50" s="5">
        <v>2</v>
      </c>
      <c r="D50" s="5">
        <v>1</v>
      </c>
      <c r="E50" s="5">
        <v>2</v>
      </c>
      <c r="F50" s="5">
        <v>2</v>
      </c>
      <c r="G50" s="5">
        <v>2</v>
      </c>
      <c r="H50" s="5">
        <v>2</v>
      </c>
      <c r="I50" s="82">
        <v>2</v>
      </c>
      <c r="J50" s="82">
        <v>0</v>
      </c>
      <c r="K50" s="82">
        <v>0</v>
      </c>
      <c r="L50" s="82">
        <v>4</v>
      </c>
    </row>
    <row r="51" spans="1:12" x14ac:dyDescent="0.25">
      <c r="A51" s="5" t="s">
        <v>11</v>
      </c>
      <c r="B51" s="5" t="s">
        <v>38</v>
      </c>
      <c r="C51" s="5">
        <v>0</v>
      </c>
      <c r="D51" s="5">
        <v>0</v>
      </c>
      <c r="E51" s="5">
        <v>2</v>
      </c>
      <c r="F51" s="5">
        <v>2</v>
      </c>
      <c r="G51" s="5">
        <v>2</v>
      </c>
      <c r="H51" s="5">
        <v>2</v>
      </c>
      <c r="I51" s="82">
        <v>0</v>
      </c>
      <c r="J51" s="82">
        <v>0</v>
      </c>
      <c r="K51" s="82">
        <v>0</v>
      </c>
      <c r="L51" s="82">
        <v>3</v>
      </c>
    </row>
    <row r="52" spans="1:12" x14ac:dyDescent="0.25">
      <c r="A52" s="5" t="s">
        <v>11</v>
      </c>
      <c r="B52" s="5" t="s">
        <v>38</v>
      </c>
      <c r="C52" s="5">
        <v>2</v>
      </c>
      <c r="D52" s="5">
        <v>2</v>
      </c>
      <c r="E52" s="5">
        <v>2</v>
      </c>
      <c r="F52" s="5">
        <v>2</v>
      </c>
      <c r="G52" s="5">
        <v>2</v>
      </c>
      <c r="H52" s="5">
        <v>2</v>
      </c>
      <c r="I52" s="82">
        <v>2</v>
      </c>
      <c r="J52" s="82">
        <v>2</v>
      </c>
      <c r="K52" s="82">
        <v>2</v>
      </c>
      <c r="L52" s="82">
        <v>4</v>
      </c>
    </row>
    <row r="53" spans="1:12" x14ac:dyDescent="0.25">
      <c r="A53" s="5" t="s">
        <v>11</v>
      </c>
      <c r="B53" s="5" t="s">
        <v>38</v>
      </c>
      <c r="C53" s="5">
        <v>2</v>
      </c>
      <c r="D53" s="5">
        <v>2</v>
      </c>
      <c r="E53" s="5">
        <v>2</v>
      </c>
      <c r="F53" s="5">
        <v>2</v>
      </c>
      <c r="G53" s="5">
        <v>2</v>
      </c>
      <c r="H53" s="5">
        <v>2</v>
      </c>
      <c r="I53" s="82">
        <v>2</v>
      </c>
      <c r="J53" s="82">
        <v>0</v>
      </c>
      <c r="K53" s="82">
        <v>0</v>
      </c>
      <c r="L53" s="82">
        <v>4</v>
      </c>
    </row>
    <row r="54" spans="1:12" x14ac:dyDescent="0.25">
      <c r="A54" s="5" t="s">
        <v>11</v>
      </c>
      <c r="B54" s="5" t="s">
        <v>38</v>
      </c>
      <c r="C54" s="5">
        <v>2</v>
      </c>
      <c r="D54" s="5">
        <v>2</v>
      </c>
      <c r="E54" s="5">
        <v>2</v>
      </c>
      <c r="F54" s="5">
        <v>2</v>
      </c>
      <c r="G54" s="5">
        <v>2</v>
      </c>
      <c r="H54" s="5">
        <v>2</v>
      </c>
      <c r="I54" s="82">
        <v>2</v>
      </c>
      <c r="J54" s="82">
        <v>0</v>
      </c>
      <c r="K54" s="82">
        <v>2</v>
      </c>
      <c r="L54" s="82">
        <v>4</v>
      </c>
    </row>
    <row r="55" spans="1:12" x14ac:dyDescent="0.25">
      <c r="A55" s="5" t="s">
        <v>11</v>
      </c>
      <c r="B55" s="5" t="s">
        <v>38</v>
      </c>
      <c r="C55" s="5">
        <v>2</v>
      </c>
      <c r="D55" s="5">
        <v>2</v>
      </c>
      <c r="E55" s="5">
        <v>2</v>
      </c>
      <c r="F55" s="5">
        <v>2</v>
      </c>
      <c r="G55" s="5">
        <v>2</v>
      </c>
      <c r="H55" s="5">
        <v>2</v>
      </c>
      <c r="I55" s="82">
        <v>2</v>
      </c>
      <c r="J55" s="82">
        <v>2</v>
      </c>
      <c r="K55" s="82">
        <v>2</v>
      </c>
      <c r="L55" s="82">
        <v>4</v>
      </c>
    </row>
    <row r="56" spans="1:12" x14ac:dyDescent="0.25">
      <c r="A56" s="5" t="s">
        <v>11</v>
      </c>
      <c r="B56" s="5" t="s">
        <v>38</v>
      </c>
      <c r="C56" s="5">
        <v>2</v>
      </c>
      <c r="D56" s="5">
        <v>2</v>
      </c>
      <c r="E56" s="5">
        <v>2</v>
      </c>
      <c r="F56" s="5">
        <v>2</v>
      </c>
      <c r="G56" s="5">
        <v>2</v>
      </c>
      <c r="H56" s="5">
        <v>2</v>
      </c>
      <c r="I56" s="82">
        <v>2</v>
      </c>
      <c r="J56" s="82">
        <v>0</v>
      </c>
      <c r="K56" s="82">
        <v>2</v>
      </c>
      <c r="L56" s="82">
        <v>4</v>
      </c>
    </row>
    <row r="57" spans="1:12" x14ac:dyDescent="0.25">
      <c r="A57" s="5" t="s">
        <v>11</v>
      </c>
      <c r="B57" s="5" t="s">
        <v>38</v>
      </c>
      <c r="C57" s="5">
        <v>2</v>
      </c>
      <c r="D57" s="5">
        <v>2</v>
      </c>
      <c r="E57" s="5">
        <v>2</v>
      </c>
      <c r="F57" s="5">
        <v>2</v>
      </c>
      <c r="G57" s="5">
        <v>2</v>
      </c>
      <c r="H57" s="5">
        <v>2</v>
      </c>
      <c r="I57" s="82">
        <v>2</v>
      </c>
      <c r="J57" s="82">
        <v>0</v>
      </c>
      <c r="K57" s="82">
        <v>2</v>
      </c>
      <c r="L57" s="82">
        <v>4</v>
      </c>
    </row>
    <row r="58" spans="1:12" x14ac:dyDescent="0.25">
      <c r="A58" s="5" t="s">
        <v>11</v>
      </c>
      <c r="B58" s="5" t="s">
        <v>38</v>
      </c>
      <c r="C58" s="5">
        <v>2</v>
      </c>
      <c r="D58" s="5">
        <v>2</v>
      </c>
      <c r="E58" s="5">
        <v>2</v>
      </c>
      <c r="F58" s="5">
        <v>2</v>
      </c>
      <c r="G58" s="5">
        <v>2</v>
      </c>
      <c r="H58" s="5">
        <v>2</v>
      </c>
      <c r="I58" s="82">
        <v>2</v>
      </c>
      <c r="J58" s="82">
        <v>2</v>
      </c>
      <c r="K58" s="82">
        <v>2</v>
      </c>
      <c r="L58" s="82">
        <v>4</v>
      </c>
    </row>
    <row r="59" spans="1:12" x14ac:dyDescent="0.25">
      <c r="A59" s="5" t="s">
        <v>11</v>
      </c>
      <c r="B59" s="5" t="s">
        <v>38</v>
      </c>
      <c r="C59" s="5">
        <v>2</v>
      </c>
      <c r="D59" s="5">
        <v>2</v>
      </c>
      <c r="E59" s="5">
        <v>2</v>
      </c>
      <c r="F59" s="5">
        <v>2</v>
      </c>
      <c r="G59" s="5">
        <v>2</v>
      </c>
      <c r="H59" s="5">
        <v>2</v>
      </c>
      <c r="I59" s="82">
        <v>2</v>
      </c>
      <c r="J59" s="82">
        <v>0</v>
      </c>
      <c r="K59" s="82">
        <v>2</v>
      </c>
      <c r="L59" s="82">
        <v>4</v>
      </c>
    </row>
    <row r="60" spans="1:12" x14ac:dyDescent="0.25">
      <c r="A60" s="5" t="s">
        <v>11</v>
      </c>
      <c r="B60" s="5" t="s">
        <v>38</v>
      </c>
      <c r="C60" s="5">
        <v>2</v>
      </c>
      <c r="D60" s="5">
        <v>2</v>
      </c>
      <c r="E60" s="5">
        <v>2</v>
      </c>
      <c r="F60" s="5">
        <v>2</v>
      </c>
      <c r="G60" s="5">
        <v>2</v>
      </c>
      <c r="H60" s="5">
        <v>2</v>
      </c>
      <c r="I60" s="82">
        <v>2</v>
      </c>
      <c r="J60" s="82">
        <v>0</v>
      </c>
      <c r="K60" s="82">
        <v>2</v>
      </c>
      <c r="L60" s="82">
        <v>4</v>
      </c>
    </row>
    <row r="61" spans="1:12" x14ac:dyDescent="0.25">
      <c r="A61" s="5" t="s">
        <v>11</v>
      </c>
      <c r="B61" s="5" t="s">
        <v>38</v>
      </c>
      <c r="C61" s="5">
        <v>0</v>
      </c>
      <c r="D61" s="5">
        <v>0</v>
      </c>
      <c r="E61" s="5">
        <v>0</v>
      </c>
      <c r="F61" s="5">
        <v>0</v>
      </c>
      <c r="G61" s="5">
        <v>0</v>
      </c>
      <c r="H61" s="5">
        <v>0</v>
      </c>
      <c r="I61" s="82">
        <v>0</v>
      </c>
      <c r="J61" s="82">
        <v>0</v>
      </c>
      <c r="K61" s="82">
        <v>0</v>
      </c>
      <c r="L61" s="82">
        <v>1</v>
      </c>
    </row>
    <row r="62" spans="1:12" x14ac:dyDescent="0.25">
      <c r="A62" s="5" t="s">
        <v>11</v>
      </c>
      <c r="B62" s="5" t="s">
        <v>38</v>
      </c>
      <c r="C62" s="5">
        <v>3</v>
      </c>
      <c r="D62" s="5">
        <v>3</v>
      </c>
      <c r="E62" s="5">
        <v>3</v>
      </c>
      <c r="F62" s="5">
        <v>3</v>
      </c>
      <c r="G62" s="5">
        <v>3</v>
      </c>
      <c r="H62" s="5">
        <v>3</v>
      </c>
      <c r="I62" s="82">
        <v>2</v>
      </c>
      <c r="J62" s="82">
        <v>2</v>
      </c>
      <c r="K62" s="82">
        <v>2</v>
      </c>
      <c r="L62" s="82">
        <v>4</v>
      </c>
    </row>
    <row r="63" spans="1:12" x14ac:dyDescent="0.25">
      <c r="A63" s="5" t="s">
        <v>11</v>
      </c>
      <c r="B63" s="5" t="s">
        <v>38</v>
      </c>
      <c r="C63" s="5">
        <v>0</v>
      </c>
      <c r="D63" s="5">
        <v>0</v>
      </c>
      <c r="E63" s="5">
        <v>0</v>
      </c>
      <c r="F63" s="5">
        <v>0</v>
      </c>
      <c r="G63" s="5">
        <v>0</v>
      </c>
      <c r="H63" s="5">
        <v>0</v>
      </c>
      <c r="I63" s="82">
        <v>0</v>
      </c>
      <c r="J63" s="82">
        <v>0</v>
      </c>
      <c r="K63" s="82">
        <v>0</v>
      </c>
      <c r="L63" s="82">
        <v>1</v>
      </c>
    </row>
    <row r="64" spans="1:12" x14ac:dyDescent="0.25">
      <c r="A64" s="5" t="s">
        <v>11</v>
      </c>
      <c r="B64" s="5" t="s">
        <v>38</v>
      </c>
      <c r="C64" s="5">
        <v>1</v>
      </c>
      <c r="D64" s="5">
        <v>1</v>
      </c>
      <c r="E64" s="5">
        <v>1</v>
      </c>
      <c r="F64" s="5">
        <v>1</v>
      </c>
      <c r="G64" s="5">
        <v>1</v>
      </c>
      <c r="H64" s="5">
        <v>1</v>
      </c>
      <c r="I64" s="82">
        <v>1</v>
      </c>
      <c r="J64" s="82">
        <v>1</v>
      </c>
      <c r="K64" s="82">
        <v>1</v>
      </c>
      <c r="L64" s="82">
        <v>4</v>
      </c>
    </row>
    <row r="65" spans="1:12" x14ac:dyDescent="0.25">
      <c r="A65" s="5" t="s">
        <v>11</v>
      </c>
      <c r="B65" s="5" t="s">
        <v>38</v>
      </c>
      <c r="C65" s="5">
        <v>2</v>
      </c>
      <c r="D65" s="5">
        <v>2</v>
      </c>
      <c r="E65" s="5">
        <v>1</v>
      </c>
      <c r="F65" s="5">
        <v>1</v>
      </c>
      <c r="G65" s="5">
        <v>2</v>
      </c>
      <c r="H65" s="5">
        <v>2</v>
      </c>
      <c r="I65" s="82">
        <v>2</v>
      </c>
      <c r="J65" s="82">
        <v>1</v>
      </c>
      <c r="K65" s="82">
        <v>2</v>
      </c>
      <c r="L65" s="82">
        <v>4</v>
      </c>
    </row>
    <row r="66" spans="1:12" x14ac:dyDescent="0.25">
      <c r="A66" s="5" t="s">
        <v>11</v>
      </c>
      <c r="B66" s="5" t="s">
        <v>38</v>
      </c>
      <c r="C66" s="5">
        <v>3</v>
      </c>
      <c r="D66" s="5">
        <v>3</v>
      </c>
      <c r="E66" s="5">
        <v>3</v>
      </c>
      <c r="F66" s="5">
        <v>2</v>
      </c>
      <c r="G66" s="5">
        <v>2</v>
      </c>
      <c r="H66" s="5">
        <v>3</v>
      </c>
      <c r="I66" s="82">
        <v>3</v>
      </c>
      <c r="J66" s="82">
        <v>0</v>
      </c>
      <c r="K66" s="82">
        <v>0</v>
      </c>
      <c r="L66" s="82">
        <v>4</v>
      </c>
    </row>
    <row r="67" spans="1:12" x14ac:dyDescent="0.25">
      <c r="A67" s="5" t="s">
        <v>11</v>
      </c>
      <c r="B67" s="5" t="s">
        <v>38</v>
      </c>
      <c r="C67" s="5">
        <v>3</v>
      </c>
      <c r="D67" s="5">
        <v>2</v>
      </c>
      <c r="E67" s="5">
        <v>2</v>
      </c>
      <c r="F67" s="5">
        <v>2</v>
      </c>
      <c r="G67" s="5">
        <v>2</v>
      </c>
      <c r="H67" s="5">
        <v>2</v>
      </c>
      <c r="I67" s="82">
        <v>2</v>
      </c>
      <c r="J67" s="82">
        <v>0</v>
      </c>
      <c r="K67" s="82">
        <v>0</v>
      </c>
      <c r="L67" s="82">
        <v>4</v>
      </c>
    </row>
    <row r="68" spans="1:12" x14ac:dyDescent="0.25">
      <c r="A68" s="5" t="s">
        <v>11</v>
      </c>
      <c r="B68" s="5" t="s">
        <v>38</v>
      </c>
      <c r="C68" s="5">
        <v>2</v>
      </c>
      <c r="D68" s="5">
        <v>2</v>
      </c>
      <c r="E68" s="5">
        <v>2</v>
      </c>
      <c r="F68" s="5">
        <v>2</v>
      </c>
      <c r="G68" s="5">
        <v>2</v>
      </c>
      <c r="H68" s="5">
        <v>2</v>
      </c>
      <c r="I68" s="82">
        <v>2</v>
      </c>
      <c r="J68" s="82">
        <v>0</v>
      </c>
      <c r="K68" s="82">
        <v>0</v>
      </c>
      <c r="L68" s="82">
        <v>4</v>
      </c>
    </row>
    <row r="69" spans="1:12" x14ac:dyDescent="0.25">
      <c r="A69" s="5" t="s">
        <v>11</v>
      </c>
      <c r="B69" s="5" t="s">
        <v>38</v>
      </c>
      <c r="C69" s="5">
        <v>3</v>
      </c>
      <c r="D69" s="5">
        <v>2</v>
      </c>
      <c r="E69" s="5">
        <v>2</v>
      </c>
      <c r="F69" s="5">
        <v>2</v>
      </c>
      <c r="G69" s="5">
        <v>2</v>
      </c>
      <c r="H69" s="5">
        <v>2</v>
      </c>
      <c r="I69" s="82">
        <v>2</v>
      </c>
      <c r="J69" s="82">
        <v>0</v>
      </c>
      <c r="K69" s="82">
        <v>0</v>
      </c>
      <c r="L69" s="82">
        <v>4</v>
      </c>
    </row>
    <row r="70" spans="1:12" x14ac:dyDescent="0.25">
      <c r="A70" s="5" t="s">
        <v>11</v>
      </c>
      <c r="B70" s="5" t="s">
        <v>38</v>
      </c>
      <c r="C70" s="5">
        <v>2</v>
      </c>
      <c r="D70" s="5">
        <v>1</v>
      </c>
      <c r="E70" s="5">
        <v>1</v>
      </c>
      <c r="F70" s="5">
        <v>1</v>
      </c>
      <c r="G70" s="5">
        <v>1</v>
      </c>
      <c r="H70" s="5">
        <v>1</v>
      </c>
      <c r="I70" s="82">
        <v>1</v>
      </c>
      <c r="J70" s="82">
        <v>0</v>
      </c>
      <c r="K70" s="82">
        <v>0</v>
      </c>
      <c r="L70" s="82">
        <v>4</v>
      </c>
    </row>
    <row r="71" spans="1:12" x14ac:dyDescent="0.25">
      <c r="A71" s="5" t="s">
        <v>11</v>
      </c>
      <c r="B71" s="5" t="s">
        <v>38</v>
      </c>
      <c r="C71" s="5">
        <v>1</v>
      </c>
      <c r="D71" s="5">
        <v>1</v>
      </c>
      <c r="E71" s="5">
        <v>1</v>
      </c>
      <c r="F71" s="5">
        <v>1</v>
      </c>
      <c r="G71" s="5">
        <v>1</v>
      </c>
      <c r="H71" s="5">
        <v>0</v>
      </c>
      <c r="I71" s="82">
        <v>0</v>
      </c>
      <c r="J71" s="82">
        <v>0</v>
      </c>
      <c r="K71" s="82">
        <v>0</v>
      </c>
      <c r="L71" s="82">
        <v>3</v>
      </c>
    </row>
    <row r="72" spans="1:12" x14ac:dyDescent="0.25">
      <c r="A72" s="5" t="s">
        <v>11</v>
      </c>
      <c r="B72" s="5" t="s">
        <v>38</v>
      </c>
      <c r="C72" s="5">
        <v>1</v>
      </c>
      <c r="D72" s="5">
        <v>1</v>
      </c>
      <c r="E72" s="5">
        <v>1</v>
      </c>
      <c r="F72" s="5">
        <v>1</v>
      </c>
      <c r="G72" s="5">
        <v>1</v>
      </c>
      <c r="H72" s="5">
        <v>1</v>
      </c>
      <c r="I72" s="82">
        <v>1</v>
      </c>
      <c r="J72" s="82">
        <v>0</v>
      </c>
      <c r="K72" s="82">
        <v>0</v>
      </c>
      <c r="L72" s="82">
        <v>4</v>
      </c>
    </row>
    <row r="73" spans="1:12" x14ac:dyDescent="0.25">
      <c r="A73" s="5" t="s">
        <v>11</v>
      </c>
      <c r="B73" s="5" t="s">
        <v>38</v>
      </c>
      <c r="C73" s="5">
        <v>1</v>
      </c>
      <c r="D73" s="5">
        <v>2</v>
      </c>
      <c r="E73" s="5">
        <v>1</v>
      </c>
      <c r="F73" s="5">
        <v>1</v>
      </c>
      <c r="G73" s="5">
        <v>1</v>
      </c>
      <c r="H73" s="5">
        <v>1</v>
      </c>
      <c r="I73" s="82">
        <v>0</v>
      </c>
      <c r="J73" s="82">
        <v>0</v>
      </c>
      <c r="K73" s="82">
        <v>0</v>
      </c>
      <c r="L73" s="82">
        <v>3</v>
      </c>
    </row>
    <row r="74" spans="1:12" x14ac:dyDescent="0.25">
      <c r="A74" s="5" t="s">
        <v>11</v>
      </c>
      <c r="B74" s="5" t="s">
        <v>38</v>
      </c>
      <c r="C74" s="5">
        <v>1</v>
      </c>
      <c r="D74" s="5">
        <v>1</v>
      </c>
      <c r="E74" s="5">
        <v>1</v>
      </c>
      <c r="F74" s="5">
        <v>1</v>
      </c>
      <c r="G74" s="5">
        <v>1</v>
      </c>
      <c r="H74" s="5">
        <v>1</v>
      </c>
      <c r="I74" s="82">
        <v>1</v>
      </c>
      <c r="J74" s="82">
        <v>1</v>
      </c>
      <c r="K74" s="82">
        <v>1</v>
      </c>
      <c r="L74" s="82">
        <v>4</v>
      </c>
    </row>
    <row r="75" spans="1:12" x14ac:dyDescent="0.25">
      <c r="A75" s="5" t="s">
        <v>11</v>
      </c>
      <c r="B75" s="5" t="s">
        <v>38</v>
      </c>
      <c r="C75" s="5">
        <v>0</v>
      </c>
      <c r="D75" s="5">
        <v>0</v>
      </c>
      <c r="E75" s="5">
        <v>0</v>
      </c>
      <c r="F75" s="5">
        <v>0</v>
      </c>
      <c r="G75" s="5">
        <v>0</v>
      </c>
      <c r="H75" s="5">
        <v>0</v>
      </c>
      <c r="I75" s="82">
        <v>0</v>
      </c>
      <c r="J75" s="82">
        <v>0</v>
      </c>
      <c r="K75" s="82">
        <v>0</v>
      </c>
      <c r="L75" s="82">
        <v>1</v>
      </c>
    </row>
    <row r="76" spans="1:12" x14ac:dyDescent="0.25">
      <c r="A76" s="5" t="s">
        <v>11</v>
      </c>
      <c r="B76" s="5" t="s">
        <v>38</v>
      </c>
      <c r="C76" s="5">
        <v>3</v>
      </c>
      <c r="D76" s="5">
        <v>2</v>
      </c>
      <c r="E76" s="5">
        <v>3</v>
      </c>
      <c r="F76" s="5">
        <v>3</v>
      </c>
      <c r="G76" s="5">
        <v>3</v>
      </c>
      <c r="H76" s="5">
        <v>3</v>
      </c>
      <c r="I76" s="82">
        <v>2</v>
      </c>
      <c r="J76" s="82">
        <v>0</v>
      </c>
      <c r="K76" s="82">
        <v>0</v>
      </c>
      <c r="L76" s="82">
        <v>4</v>
      </c>
    </row>
    <row r="77" spans="1:12" x14ac:dyDescent="0.25">
      <c r="A77" s="5" t="s">
        <v>11</v>
      </c>
      <c r="B77" s="5" t="s">
        <v>38</v>
      </c>
      <c r="C77" s="5">
        <v>2</v>
      </c>
      <c r="D77" s="5">
        <v>2</v>
      </c>
      <c r="E77" s="5">
        <v>2</v>
      </c>
      <c r="F77" s="5">
        <v>1</v>
      </c>
      <c r="G77" s="5">
        <v>3</v>
      </c>
      <c r="H77" s="5">
        <v>3</v>
      </c>
      <c r="I77" s="82">
        <v>2</v>
      </c>
      <c r="J77" s="82">
        <v>0</v>
      </c>
      <c r="K77" s="82">
        <v>0</v>
      </c>
      <c r="L77" s="82">
        <v>4</v>
      </c>
    </row>
    <row r="78" spans="1:12" x14ac:dyDescent="0.25">
      <c r="A78" s="5" t="s">
        <v>11</v>
      </c>
      <c r="B78" s="5" t="s">
        <v>38</v>
      </c>
      <c r="C78" s="5">
        <v>2</v>
      </c>
      <c r="D78" s="5">
        <v>3</v>
      </c>
      <c r="E78" s="5">
        <v>3</v>
      </c>
      <c r="F78" s="5">
        <v>1</v>
      </c>
      <c r="G78" s="5">
        <v>3</v>
      </c>
      <c r="H78" s="5">
        <v>3</v>
      </c>
      <c r="I78" s="82">
        <v>3</v>
      </c>
      <c r="J78" s="82">
        <v>0</v>
      </c>
      <c r="K78" s="82">
        <v>0</v>
      </c>
      <c r="L78" s="82">
        <v>4</v>
      </c>
    </row>
    <row r="79" spans="1:12" x14ac:dyDescent="0.25">
      <c r="A79" s="5" t="s">
        <v>11</v>
      </c>
      <c r="B79" s="5" t="s">
        <v>38</v>
      </c>
      <c r="C79" s="5">
        <v>3</v>
      </c>
      <c r="D79" s="5">
        <v>2</v>
      </c>
      <c r="E79" s="5">
        <v>3</v>
      </c>
      <c r="F79" s="5">
        <v>1</v>
      </c>
      <c r="G79" s="5">
        <v>3</v>
      </c>
      <c r="H79" s="5">
        <v>3</v>
      </c>
      <c r="I79" s="82">
        <v>3</v>
      </c>
      <c r="J79" s="82">
        <v>0</v>
      </c>
      <c r="K79" s="82">
        <v>0</v>
      </c>
      <c r="L79" s="82">
        <v>4</v>
      </c>
    </row>
    <row r="80" spans="1:12" x14ac:dyDescent="0.25">
      <c r="A80" s="5" t="s">
        <v>11</v>
      </c>
      <c r="B80" s="5" t="s">
        <v>38</v>
      </c>
      <c r="C80" s="5">
        <v>2</v>
      </c>
      <c r="D80" s="5">
        <v>2</v>
      </c>
      <c r="E80" s="5">
        <v>3</v>
      </c>
      <c r="F80" s="5">
        <v>3</v>
      </c>
      <c r="G80" s="5">
        <v>2</v>
      </c>
      <c r="H80" s="5">
        <v>2</v>
      </c>
      <c r="I80" s="82">
        <v>3</v>
      </c>
      <c r="J80" s="82">
        <v>0</v>
      </c>
      <c r="K80" s="82">
        <v>0</v>
      </c>
      <c r="L80" s="82">
        <v>4</v>
      </c>
    </row>
    <row r="81" spans="1:12" x14ac:dyDescent="0.25">
      <c r="A81" s="5" t="s">
        <v>11</v>
      </c>
      <c r="B81" s="5" t="s">
        <v>38</v>
      </c>
      <c r="C81" s="5">
        <v>3</v>
      </c>
      <c r="D81" s="5">
        <v>3</v>
      </c>
      <c r="E81" s="5">
        <v>3</v>
      </c>
      <c r="F81" s="5">
        <v>3</v>
      </c>
      <c r="G81" s="5">
        <v>3</v>
      </c>
      <c r="H81" s="5">
        <v>3</v>
      </c>
      <c r="I81" s="82">
        <v>3</v>
      </c>
      <c r="J81" s="82">
        <v>0</v>
      </c>
      <c r="K81" s="82">
        <v>0</v>
      </c>
      <c r="L81" s="82">
        <v>4</v>
      </c>
    </row>
    <row r="82" spans="1:12" x14ac:dyDescent="0.25">
      <c r="A82" s="5" t="s">
        <v>11</v>
      </c>
      <c r="B82" s="5" t="s">
        <v>38</v>
      </c>
      <c r="C82" s="5">
        <v>2</v>
      </c>
      <c r="D82" s="5">
        <v>1</v>
      </c>
      <c r="E82" s="5">
        <v>3</v>
      </c>
      <c r="F82" s="5">
        <v>0</v>
      </c>
      <c r="G82" s="5">
        <v>3</v>
      </c>
      <c r="H82" s="5">
        <v>0</v>
      </c>
      <c r="I82" s="82">
        <v>2</v>
      </c>
      <c r="J82" s="82">
        <v>1</v>
      </c>
      <c r="K82" s="82">
        <v>1</v>
      </c>
      <c r="L82" s="82">
        <v>4</v>
      </c>
    </row>
    <row r="83" spans="1:12" x14ac:dyDescent="0.25">
      <c r="A83" s="5" t="s">
        <v>11</v>
      </c>
      <c r="B83" s="5" t="s">
        <v>38</v>
      </c>
      <c r="C83" s="5">
        <v>0</v>
      </c>
      <c r="D83" s="5">
        <v>0</v>
      </c>
      <c r="E83" s="5">
        <v>0</v>
      </c>
      <c r="F83" s="5">
        <v>0</v>
      </c>
      <c r="G83" s="5">
        <v>0</v>
      </c>
      <c r="H83" s="5">
        <v>0</v>
      </c>
      <c r="I83" s="82">
        <v>0</v>
      </c>
      <c r="J83" s="82">
        <v>0</v>
      </c>
      <c r="K83" s="82">
        <v>0</v>
      </c>
      <c r="L83" s="82">
        <v>1</v>
      </c>
    </row>
    <row r="84" spans="1:12" x14ac:dyDescent="0.25">
      <c r="A84" s="5" t="s">
        <v>11</v>
      </c>
      <c r="B84" s="5" t="s">
        <v>38</v>
      </c>
      <c r="C84" s="5">
        <v>3</v>
      </c>
      <c r="D84" s="5">
        <v>2</v>
      </c>
      <c r="E84" s="5">
        <v>1</v>
      </c>
      <c r="F84" s="5">
        <v>0</v>
      </c>
      <c r="G84" s="5">
        <v>2</v>
      </c>
      <c r="H84" s="5">
        <v>1</v>
      </c>
      <c r="I84" s="82">
        <v>3</v>
      </c>
      <c r="J84" s="82">
        <v>2</v>
      </c>
      <c r="K84" s="82">
        <v>0</v>
      </c>
      <c r="L84" s="82">
        <v>4</v>
      </c>
    </row>
    <row r="85" spans="1:12" x14ac:dyDescent="0.25">
      <c r="A85" s="5" t="s">
        <v>11</v>
      </c>
      <c r="B85" s="5" t="s">
        <v>38</v>
      </c>
      <c r="C85" s="5">
        <v>0</v>
      </c>
      <c r="D85" s="5">
        <v>2</v>
      </c>
      <c r="E85" s="5">
        <v>1</v>
      </c>
      <c r="F85" s="5">
        <v>0</v>
      </c>
      <c r="G85" s="5">
        <v>1</v>
      </c>
      <c r="H85" s="5">
        <v>3</v>
      </c>
      <c r="I85" s="82">
        <v>3</v>
      </c>
      <c r="J85" s="82">
        <v>3</v>
      </c>
      <c r="K85" s="82">
        <v>0</v>
      </c>
      <c r="L85" s="82">
        <v>4</v>
      </c>
    </row>
    <row r="86" spans="1:12" x14ac:dyDescent="0.25">
      <c r="A86" s="5" t="s">
        <v>11</v>
      </c>
      <c r="B86" s="5" t="s">
        <v>38</v>
      </c>
      <c r="C86" s="5">
        <v>0</v>
      </c>
      <c r="D86" s="5">
        <v>1</v>
      </c>
      <c r="E86" s="5">
        <v>2</v>
      </c>
      <c r="F86" s="5">
        <v>3</v>
      </c>
      <c r="G86" s="5">
        <v>0</v>
      </c>
      <c r="H86" s="5">
        <v>1</v>
      </c>
      <c r="I86" s="82">
        <v>0</v>
      </c>
      <c r="J86" s="82">
        <v>1</v>
      </c>
      <c r="K86" s="82">
        <v>2</v>
      </c>
      <c r="L86" s="82">
        <v>4</v>
      </c>
    </row>
    <row r="87" spans="1:12" x14ac:dyDescent="0.25">
      <c r="A87" s="5" t="s">
        <v>11</v>
      </c>
      <c r="B87" s="5" t="s">
        <v>38</v>
      </c>
      <c r="C87" s="5">
        <v>2</v>
      </c>
      <c r="D87" s="5">
        <v>1</v>
      </c>
      <c r="E87" s="5">
        <v>0</v>
      </c>
      <c r="F87" s="5">
        <v>1</v>
      </c>
      <c r="G87" s="5">
        <v>0</v>
      </c>
      <c r="H87" s="5">
        <v>2</v>
      </c>
      <c r="I87" s="82">
        <v>2</v>
      </c>
      <c r="J87" s="82">
        <v>0</v>
      </c>
      <c r="K87" s="82">
        <v>0</v>
      </c>
      <c r="L87" s="82">
        <v>4</v>
      </c>
    </row>
    <row r="88" spans="1:12" x14ac:dyDescent="0.25">
      <c r="A88" s="5" t="s">
        <v>13</v>
      </c>
      <c r="B88" s="5" t="s">
        <v>38</v>
      </c>
      <c r="C88" s="5">
        <v>2</v>
      </c>
      <c r="D88" s="5">
        <v>2</v>
      </c>
      <c r="E88" s="5">
        <v>2</v>
      </c>
      <c r="F88" s="5">
        <v>2</v>
      </c>
      <c r="G88" s="5">
        <v>2</v>
      </c>
      <c r="H88" s="5">
        <v>2</v>
      </c>
      <c r="I88" s="82">
        <v>2</v>
      </c>
      <c r="J88" s="82">
        <v>0</v>
      </c>
      <c r="K88" s="82">
        <v>0</v>
      </c>
      <c r="L88" s="82">
        <v>4</v>
      </c>
    </row>
    <row r="89" spans="1:12" x14ac:dyDescent="0.25">
      <c r="A89" s="5" t="s">
        <v>13</v>
      </c>
      <c r="B89" s="5" t="s">
        <v>38</v>
      </c>
      <c r="C89" s="5">
        <v>2</v>
      </c>
      <c r="D89" s="5">
        <v>2</v>
      </c>
      <c r="E89" s="5">
        <v>2</v>
      </c>
      <c r="F89" s="5">
        <v>2</v>
      </c>
      <c r="G89" s="5">
        <v>2</v>
      </c>
      <c r="H89" s="5">
        <v>2</v>
      </c>
      <c r="I89" s="82">
        <v>2</v>
      </c>
      <c r="J89" s="82">
        <v>0</v>
      </c>
      <c r="K89" s="82">
        <v>0</v>
      </c>
      <c r="L89" s="82">
        <v>4</v>
      </c>
    </row>
    <row r="90" spans="1:12" x14ac:dyDescent="0.25">
      <c r="A90" s="5" t="s">
        <v>13</v>
      </c>
      <c r="B90" s="5" t="s">
        <v>38</v>
      </c>
      <c r="C90" s="5">
        <v>2</v>
      </c>
      <c r="D90" s="5">
        <v>2</v>
      </c>
      <c r="E90" s="5">
        <v>2</v>
      </c>
      <c r="F90" s="5">
        <v>2</v>
      </c>
      <c r="G90" s="5">
        <v>2</v>
      </c>
      <c r="H90" s="5">
        <v>2</v>
      </c>
      <c r="I90" s="82">
        <v>2</v>
      </c>
      <c r="J90" s="82">
        <v>0</v>
      </c>
      <c r="K90" s="82">
        <v>0</v>
      </c>
      <c r="L90" s="82">
        <v>4</v>
      </c>
    </row>
    <row r="91" spans="1:12" x14ac:dyDescent="0.25">
      <c r="A91" s="5" t="s">
        <v>11</v>
      </c>
      <c r="B91" s="5" t="s">
        <v>38</v>
      </c>
      <c r="C91" s="5">
        <v>2</v>
      </c>
      <c r="D91" s="5">
        <v>1</v>
      </c>
      <c r="E91" s="5">
        <v>2</v>
      </c>
      <c r="F91" s="5">
        <v>2</v>
      </c>
      <c r="G91" s="5">
        <v>2</v>
      </c>
      <c r="H91" s="5">
        <v>2</v>
      </c>
      <c r="I91" s="82">
        <v>2</v>
      </c>
      <c r="J91" s="82">
        <v>0</v>
      </c>
      <c r="K91" s="82">
        <v>0</v>
      </c>
      <c r="L91" s="82">
        <v>4</v>
      </c>
    </row>
    <row r="92" spans="1:12" x14ac:dyDescent="0.25">
      <c r="A92" s="5" t="s">
        <v>11</v>
      </c>
      <c r="B92" s="5" t="s">
        <v>38</v>
      </c>
      <c r="C92" s="5">
        <v>1</v>
      </c>
      <c r="D92" s="5">
        <v>1</v>
      </c>
      <c r="E92" s="5">
        <v>1</v>
      </c>
      <c r="F92" s="5">
        <v>1</v>
      </c>
      <c r="G92" s="5">
        <v>1</v>
      </c>
      <c r="H92" s="5">
        <v>1</v>
      </c>
      <c r="I92" s="82">
        <v>0</v>
      </c>
      <c r="J92" s="82">
        <v>0</v>
      </c>
      <c r="K92" s="82">
        <v>0</v>
      </c>
      <c r="L92" s="82">
        <v>3</v>
      </c>
    </row>
    <row r="93" spans="1:12" x14ac:dyDescent="0.25">
      <c r="A93" s="5" t="s">
        <v>11</v>
      </c>
      <c r="B93" s="5" t="s">
        <v>38</v>
      </c>
      <c r="C93" s="5">
        <v>2</v>
      </c>
      <c r="D93" s="5">
        <v>2</v>
      </c>
      <c r="E93" s="5">
        <v>2</v>
      </c>
      <c r="F93" s="5">
        <v>3</v>
      </c>
      <c r="G93" s="5">
        <v>2</v>
      </c>
      <c r="H93" s="5">
        <v>2</v>
      </c>
      <c r="I93" s="82">
        <v>2</v>
      </c>
      <c r="J93" s="82">
        <v>0</v>
      </c>
      <c r="K93" s="82">
        <v>0</v>
      </c>
      <c r="L93" s="82">
        <v>4</v>
      </c>
    </row>
    <row r="94" spans="1:12" x14ac:dyDescent="0.25">
      <c r="A94" s="5" t="s">
        <v>11</v>
      </c>
      <c r="B94" s="5" t="s">
        <v>38</v>
      </c>
      <c r="C94" s="5">
        <v>2</v>
      </c>
      <c r="D94" s="5">
        <v>2</v>
      </c>
      <c r="E94" s="5">
        <v>2</v>
      </c>
      <c r="F94" s="5">
        <v>2</v>
      </c>
      <c r="G94" s="5">
        <v>2</v>
      </c>
      <c r="H94" s="5">
        <v>2</v>
      </c>
      <c r="I94" s="82">
        <v>2</v>
      </c>
      <c r="J94" s="82">
        <v>0</v>
      </c>
      <c r="K94" s="82">
        <v>0</v>
      </c>
      <c r="L94" s="82">
        <v>4</v>
      </c>
    </row>
    <row r="95" spans="1:12" x14ac:dyDescent="0.25">
      <c r="A95" s="5" t="s">
        <v>11</v>
      </c>
      <c r="B95" s="5" t="s">
        <v>38</v>
      </c>
      <c r="C95" s="5">
        <v>2</v>
      </c>
      <c r="D95" s="5">
        <v>2</v>
      </c>
      <c r="E95" s="5">
        <v>2</v>
      </c>
      <c r="F95" s="5">
        <v>2</v>
      </c>
      <c r="G95" s="5">
        <v>2</v>
      </c>
      <c r="H95" s="5">
        <v>2</v>
      </c>
      <c r="I95" s="82">
        <v>2</v>
      </c>
      <c r="J95" s="82">
        <v>0</v>
      </c>
      <c r="K95" s="82">
        <v>0</v>
      </c>
      <c r="L95" s="82">
        <v>4</v>
      </c>
    </row>
    <row r="96" spans="1:12" x14ac:dyDescent="0.25">
      <c r="A96" s="5" t="s">
        <v>11</v>
      </c>
      <c r="B96" s="5" t="s">
        <v>38</v>
      </c>
      <c r="C96" s="5">
        <v>2</v>
      </c>
      <c r="D96" s="5">
        <v>2</v>
      </c>
      <c r="E96" s="5">
        <v>2</v>
      </c>
      <c r="F96" s="5">
        <v>2</v>
      </c>
      <c r="G96" s="5">
        <v>2</v>
      </c>
      <c r="H96" s="5">
        <v>2</v>
      </c>
      <c r="I96" s="82">
        <v>2</v>
      </c>
      <c r="J96" s="82">
        <v>0</v>
      </c>
      <c r="K96" s="82">
        <v>0</v>
      </c>
      <c r="L96" s="82">
        <v>4</v>
      </c>
    </row>
    <row r="97" spans="1:12" x14ac:dyDescent="0.25">
      <c r="A97" s="5" t="s">
        <v>11</v>
      </c>
      <c r="B97" s="5" t="s">
        <v>38</v>
      </c>
      <c r="C97" s="5">
        <v>2</v>
      </c>
      <c r="D97" s="5">
        <v>2</v>
      </c>
      <c r="E97" s="5">
        <v>2</v>
      </c>
      <c r="F97" s="5">
        <v>2</v>
      </c>
      <c r="G97" s="5">
        <v>2</v>
      </c>
      <c r="H97" s="5">
        <v>2</v>
      </c>
      <c r="I97" s="82">
        <v>2</v>
      </c>
      <c r="J97" s="82">
        <v>0</v>
      </c>
      <c r="K97" s="82">
        <v>0</v>
      </c>
      <c r="L97" s="82">
        <v>4</v>
      </c>
    </row>
    <row r="98" spans="1:12" x14ac:dyDescent="0.25">
      <c r="A98" s="5" t="s">
        <v>11</v>
      </c>
      <c r="B98" s="5" t="s">
        <v>38</v>
      </c>
      <c r="C98" s="5">
        <v>2</v>
      </c>
      <c r="D98" s="5">
        <v>2</v>
      </c>
      <c r="E98" s="5">
        <v>2</v>
      </c>
      <c r="F98" s="5">
        <v>2</v>
      </c>
      <c r="G98" s="5">
        <v>2</v>
      </c>
      <c r="H98" s="5">
        <v>2</v>
      </c>
      <c r="I98" s="82">
        <v>2</v>
      </c>
      <c r="J98" s="82">
        <v>0</v>
      </c>
      <c r="K98" s="82">
        <v>0</v>
      </c>
      <c r="L98" s="82">
        <v>4</v>
      </c>
    </row>
    <row r="99" spans="1:12" x14ac:dyDescent="0.25">
      <c r="A99" s="5" t="s">
        <v>11</v>
      </c>
      <c r="B99" s="5" t="s">
        <v>38</v>
      </c>
      <c r="C99" s="5">
        <v>2</v>
      </c>
      <c r="D99" s="5">
        <v>2</v>
      </c>
      <c r="E99" s="5">
        <v>2</v>
      </c>
      <c r="F99" s="5">
        <v>2</v>
      </c>
      <c r="G99" s="5">
        <v>2</v>
      </c>
      <c r="H99" s="5">
        <v>2</v>
      </c>
      <c r="I99" s="82">
        <v>2</v>
      </c>
      <c r="J99" s="82">
        <v>0</v>
      </c>
      <c r="K99" s="82">
        <v>0</v>
      </c>
      <c r="L99" s="82">
        <v>4</v>
      </c>
    </row>
    <row r="100" spans="1:12" x14ac:dyDescent="0.25">
      <c r="A100" s="5" t="s">
        <v>11</v>
      </c>
      <c r="B100" s="5" t="s">
        <v>38</v>
      </c>
      <c r="C100" s="5">
        <v>2</v>
      </c>
      <c r="D100" s="5">
        <v>2</v>
      </c>
      <c r="E100" s="5">
        <v>2</v>
      </c>
      <c r="F100" s="5">
        <v>2</v>
      </c>
      <c r="G100" s="5">
        <v>2</v>
      </c>
      <c r="H100" s="5">
        <v>2</v>
      </c>
      <c r="I100" s="82">
        <v>2</v>
      </c>
      <c r="J100" s="82">
        <v>0</v>
      </c>
      <c r="K100" s="82">
        <v>0</v>
      </c>
      <c r="L100" s="82">
        <v>4</v>
      </c>
    </row>
    <row r="101" spans="1:12" x14ac:dyDescent="0.25">
      <c r="A101" s="5" t="s">
        <v>11</v>
      </c>
      <c r="B101" s="5" t="s">
        <v>38</v>
      </c>
      <c r="C101" s="5">
        <v>2</v>
      </c>
      <c r="D101" s="5">
        <v>2</v>
      </c>
      <c r="E101" s="5">
        <v>2</v>
      </c>
      <c r="F101" s="5">
        <v>2</v>
      </c>
      <c r="G101" s="5">
        <v>2</v>
      </c>
      <c r="H101" s="5">
        <v>2</v>
      </c>
      <c r="I101" s="82">
        <v>2</v>
      </c>
      <c r="J101" s="82">
        <v>0</v>
      </c>
      <c r="K101" s="82">
        <v>0</v>
      </c>
      <c r="L101" s="82">
        <v>4</v>
      </c>
    </row>
    <row r="102" spans="1:12" x14ac:dyDescent="0.25">
      <c r="A102" s="5" t="s">
        <v>11</v>
      </c>
      <c r="B102" s="5" t="s">
        <v>38</v>
      </c>
      <c r="C102" s="5">
        <v>2</v>
      </c>
      <c r="D102" s="5">
        <v>2</v>
      </c>
      <c r="E102" s="5">
        <v>2</v>
      </c>
      <c r="F102" s="5">
        <v>2</v>
      </c>
      <c r="G102" s="5">
        <v>2</v>
      </c>
      <c r="H102" s="5">
        <v>2</v>
      </c>
      <c r="I102" s="82">
        <v>2</v>
      </c>
      <c r="J102" s="82">
        <v>0</v>
      </c>
      <c r="K102" s="82">
        <v>0</v>
      </c>
      <c r="L102" s="82">
        <v>4</v>
      </c>
    </row>
    <row r="103" spans="1:12" x14ac:dyDescent="0.25">
      <c r="A103" s="8"/>
      <c r="B103" s="8"/>
      <c r="C103" s="8"/>
      <c r="D103" s="8"/>
      <c r="E103" s="8"/>
      <c r="F103" s="8"/>
      <c r="G103" s="8"/>
      <c r="H103" s="8"/>
      <c r="I103" s="108"/>
      <c r="J103" s="108"/>
      <c r="K103" s="108"/>
      <c r="L103" s="108"/>
    </row>
    <row r="104" spans="1:12" ht="35.25" customHeight="1" x14ac:dyDescent="0.25">
      <c r="A104" s="8"/>
      <c r="B104" s="8"/>
      <c r="C104" s="8"/>
      <c r="D104" s="8"/>
      <c r="E104" s="8"/>
      <c r="F104" s="8"/>
      <c r="G104" s="8"/>
      <c r="H104" s="8"/>
      <c r="I104" s="108"/>
      <c r="J104" s="108"/>
      <c r="K104" s="108"/>
      <c r="L104" s="108"/>
    </row>
    <row r="105" spans="1:12" x14ac:dyDescent="0.25">
      <c r="A105" s="8"/>
      <c r="B105" s="8"/>
      <c r="C105" s="8"/>
      <c r="D105" s="8"/>
      <c r="E105" s="8"/>
      <c r="F105" s="8"/>
      <c r="G105" s="8"/>
      <c r="H105" s="8"/>
      <c r="I105" s="108"/>
      <c r="J105" s="108"/>
      <c r="K105" s="108"/>
      <c r="L105" s="108"/>
    </row>
    <row r="106" spans="1:12" x14ac:dyDescent="0.25">
      <c r="A106" s="8"/>
      <c r="B106" s="8"/>
      <c r="C106" s="8"/>
      <c r="D106" s="8"/>
      <c r="E106" s="8"/>
      <c r="F106" s="8"/>
      <c r="G106" s="8"/>
      <c r="H106" s="8"/>
      <c r="I106" s="108"/>
      <c r="J106" s="108"/>
      <c r="K106" s="108"/>
      <c r="L106" s="108"/>
    </row>
    <row r="107" spans="1:12" x14ac:dyDescent="0.25">
      <c r="A107" s="8"/>
      <c r="B107" s="8"/>
      <c r="C107" s="8"/>
      <c r="D107" s="8"/>
      <c r="E107" s="8"/>
      <c r="F107" s="8"/>
      <c r="G107" s="8"/>
      <c r="H107" s="8"/>
      <c r="I107" s="108"/>
      <c r="J107" s="108"/>
      <c r="K107" s="108"/>
      <c r="L107" s="108"/>
    </row>
    <row r="108" spans="1:12" x14ac:dyDescent="0.25">
      <c r="A108" s="8"/>
      <c r="B108" s="8"/>
      <c r="C108" s="8"/>
      <c r="D108" s="8"/>
      <c r="E108" s="8"/>
      <c r="F108" s="8"/>
      <c r="G108" s="8"/>
      <c r="H108" s="8"/>
      <c r="I108" s="108"/>
      <c r="J108" s="108"/>
      <c r="K108" s="108"/>
      <c r="L108" s="108"/>
    </row>
    <row r="109" spans="1:12" x14ac:dyDescent="0.25">
      <c r="A109" s="8"/>
      <c r="B109" s="8"/>
      <c r="C109" s="8"/>
      <c r="D109" s="8"/>
      <c r="E109" s="8"/>
      <c r="F109" s="8"/>
      <c r="G109" s="8"/>
      <c r="H109" s="8"/>
      <c r="I109" s="108"/>
      <c r="J109" s="108"/>
      <c r="K109" s="108"/>
      <c r="L109" s="108"/>
    </row>
    <row r="110" spans="1:12" x14ac:dyDescent="0.25">
      <c r="A110" s="8"/>
      <c r="B110"/>
      <c r="C110" s="8"/>
      <c r="D110" s="8"/>
      <c r="E110" s="8"/>
      <c r="F110" s="8"/>
      <c r="G110" s="8"/>
      <c r="H110" s="8"/>
      <c r="I110" s="108"/>
      <c r="J110" s="108"/>
      <c r="K110" s="108"/>
      <c r="L110" s="108"/>
    </row>
    <row r="111" spans="1:12" x14ac:dyDescent="0.25">
      <c r="A111" s="8"/>
      <c r="B111"/>
      <c r="C111" s="8"/>
      <c r="D111" s="8"/>
      <c r="E111" s="8"/>
      <c r="F111" s="8"/>
      <c r="G111" s="8"/>
      <c r="H111" s="8"/>
      <c r="I111" s="108"/>
      <c r="J111" s="108"/>
      <c r="K111" s="108"/>
      <c r="L111" s="108"/>
    </row>
    <row r="112" spans="1:12" x14ac:dyDescent="0.25">
      <c r="A112" s="8"/>
      <c r="B112"/>
      <c r="C112" s="8"/>
      <c r="D112" s="8"/>
      <c r="E112" s="8"/>
      <c r="F112" s="8"/>
      <c r="G112" s="8"/>
      <c r="H112" s="8"/>
      <c r="I112" s="108"/>
      <c r="J112" s="108"/>
      <c r="K112" s="108"/>
      <c r="L112" s="108"/>
    </row>
    <row r="113" spans="1:12" x14ac:dyDescent="0.25">
      <c r="A113" s="8"/>
      <c r="B113"/>
      <c r="C113" s="8"/>
      <c r="D113" s="8"/>
      <c r="E113" s="8"/>
      <c r="F113" s="8"/>
      <c r="G113" s="8"/>
      <c r="H113" s="8"/>
      <c r="I113" s="108"/>
      <c r="J113" s="108"/>
      <c r="K113" s="108"/>
      <c r="L113" s="108"/>
    </row>
    <row r="114" spans="1:12" x14ac:dyDescent="0.25">
      <c r="A114" s="8"/>
      <c r="B114"/>
      <c r="C114" s="8"/>
      <c r="D114" s="8"/>
      <c r="E114" s="8"/>
      <c r="F114" s="8"/>
      <c r="G114" s="8"/>
      <c r="H114" s="8"/>
      <c r="I114" s="108"/>
      <c r="J114" s="108"/>
      <c r="K114" s="108"/>
      <c r="L114" s="108"/>
    </row>
    <row r="115" spans="1:12" x14ac:dyDescent="0.25">
      <c r="A115" s="8"/>
      <c r="B115"/>
      <c r="C115" s="8"/>
      <c r="D115" s="8"/>
      <c r="E115" s="8"/>
      <c r="F115" s="8"/>
      <c r="G115" s="8"/>
      <c r="H115" s="8"/>
      <c r="I115" s="108"/>
      <c r="J115" s="108"/>
      <c r="K115" s="108"/>
      <c r="L115" s="108"/>
    </row>
    <row r="116" spans="1:12" x14ac:dyDescent="0.25">
      <c r="A116" s="8"/>
      <c r="B116" s="8"/>
      <c r="C116" s="8"/>
      <c r="D116" s="8"/>
      <c r="E116" s="8"/>
      <c r="F116" s="8"/>
      <c r="G116" s="8"/>
      <c r="H116" s="8"/>
      <c r="I116" s="108"/>
      <c r="J116" s="108"/>
      <c r="K116" s="108"/>
      <c r="L116" s="108"/>
    </row>
    <row r="117" spans="1:12" x14ac:dyDescent="0.25">
      <c r="A117" s="8"/>
      <c r="B117" s="8"/>
      <c r="C117" s="8"/>
      <c r="D117" s="8"/>
      <c r="E117" s="8"/>
      <c r="F117" s="8"/>
      <c r="G117" s="8"/>
      <c r="H117" s="8"/>
      <c r="I117" s="108"/>
      <c r="J117" s="108"/>
      <c r="K117" s="108"/>
      <c r="L117" s="108"/>
    </row>
    <row r="118" spans="1:12" x14ac:dyDescent="0.25">
      <c r="A118" s="8"/>
      <c r="B118" s="8"/>
      <c r="C118" s="8"/>
      <c r="D118" s="8"/>
      <c r="E118" s="8"/>
      <c r="F118" s="8"/>
      <c r="G118" s="8"/>
      <c r="H118" s="8"/>
      <c r="I118" s="108"/>
      <c r="J118" s="108"/>
      <c r="K118" s="108"/>
      <c r="L118" s="108"/>
    </row>
    <row r="119" spans="1:12" x14ac:dyDescent="0.25">
      <c r="A119" s="8"/>
      <c r="B119" s="8"/>
      <c r="C119" s="8"/>
      <c r="D119" s="8"/>
      <c r="E119" s="8"/>
      <c r="F119" s="8"/>
      <c r="G119" s="8"/>
      <c r="H119" s="8"/>
      <c r="I119" s="108"/>
      <c r="J119" s="108"/>
      <c r="K119" s="108"/>
      <c r="L119" s="108"/>
    </row>
    <row r="120" spans="1:12" x14ac:dyDescent="0.25">
      <c r="A120" s="8"/>
      <c r="B120" s="8"/>
      <c r="C120" s="8"/>
      <c r="D120" s="8"/>
      <c r="E120" s="8"/>
      <c r="F120" s="8"/>
      <c r="G120" s="8"/>
      <c r="H120" s="8"/>
      <c r="I120" s="108"/>
      <c r="J120" s="108"/>
      <c r="K120" s="108"/>
      <c r="L120" s="108"/>
    </row>
    <row r="121" spans="1:12" x14ac:dyDescent="0.25">
      <c r="A121" s="8"/>
      <c r="B121" s="8"/>
      <c r="C121" s="8"/>
      <c r="D121" s="8"/>
      <c r="E121" s="8"/>
      <c r="F121" s="8"/>
      <c r="G121" s="8"/>
      <c r="H121" s="8"/>
      <c r="I121" s="108"/>
      <c r="J121" s="108"/>
      <c r="K121" s="108"/>
      <c r="L121" s="108"/>
    </row>
    <row r="122" spans="1:12" x14ac:dyDescent="0.25">
      <c r="A122" s="8"/>
      <c r="B122" s="8"/>
      <c r="C122" s="8"/>
      <c r="D122" s="8"/>
      <c r="E122" s="8"/>
      <c r="F122" s="8"/>
      <c r="G122" s="8"/>
      <c r="H122" s="8"/>
      <c r="I122" s="108"/>
      <c r="J122" s="108"/>
      <c r="K122" s="108"/>
      <c r="L122" s="108"/>
    </row>
    <row r="123" spans="1:12" x14ac:dyDescent="0.25">
      <c r="A123" s="8"/>
      <c r="B123" s="8"/>
      <c r="C123" s="8"/>
      <c r="D123" s="8"/>
      <c r="E123" s="8"/>
      <c r="F123" s="8"/>
      <c r="G123" s="8"/>
      <c r="H123" s="8"/>
      <c r="I123" s="108"/>
      <c r="J123" s="108"/>
      <c r="K123" s="108"/>
      <c r="L123" s="108"/>
    </row>
    <row r="124" spans="1:12" x14ac:dyDescent="0.25">
      <c r="A124" s="8"/>
      <c r="B124" s="8"/>
      <c r="C124" s="8"/>
      <c r="D124" s="8"/>
      <c r="E124" s="8"/>
      <c r="F124" s="8"/>
      <c r="G124" s="8"/>
      <c r="H124" s="8"/>
      <c r="I124" s="108"/>
      <c r="J124" s="108"/>
      <c r="K124" s="108"/>
      <c r="L124" s="108"/>
    </row>
    <row r="125" spans="1:12" x14ac:dyDescent="0.25">
      <c r="A125" s="8"/>
      <c r="B125" s="8"/>
      <c r="C125" s="8"/>
      <c r="D125" s="8"/>
      <c r="E125" s="8"/>
      <c r="F125" s="8"/>
      <c r="G125" s="8"/>
      <c r="H125" s="8"/>
      <c r="I125" s="108"/>
      <c r="J125" s="108"/>
      <c r="K125" s="108"/>
      <c r="L125" s="108"/>
    </row>
    <row r="126" spans="1:12" x14ac:dyDescent="0.25">
      <c r="A126" s="8"/>
      <c r="B126" s="8"/>
      <c r="C126" s="8"/>
      <c r="D126" s="8"/>
      <c r="E126" s="8"/>
      <c r="F126" s="8"/>
      <c r="G126" s="8"/>
      <c r="H126" s="8"/>
      <c r="I126" s="108"/>
      <c r="J126" s="108"/>
      <c r="K126" s="108"/>
      <c r="L126" s="108"/>
    </row>
    <row r="127" spans="1:12" x14ac:dyDescent="0.25">
      <c r="A127" s="8"/>
      <c r="B127" s="8"/>
      <c r="C127" s="8"/>
      <c r="D127" s="8"/>
      <c r="E127" s="8"/>
      <c r="F127" s="8"/>
      <c r="G127" s="8"/>
      <c r="H127" s="8"/>
      <c r="I127" s="108"/>
      <c r="J127" s="108"/>
      <c r="K127" s="108"/>
      <c r="L127" s="108"/>
    </row>
    <row r="128" spans="1:12" x14ac:dyDescent="0.25">
      <c r="A128" s="8"/>
      <c r="B128" s="8"/>
      <c r="C128" s="8"/>
      <c r="D128" s="8"/>
      <c r="E128" s="8"/>
      <c r="F128" s="8"/>
      <c r="G128" s="8"/>
      <c r="H128" s="8"/>
      <c r="I128" s="108"/>
      <c r="J128" s="108"/>
      <c r="K128" s="108"/>
      <c r="L128" s="108"/>
    </row>
    <row r="129" spans="1:12" x14ac:dyDescent="0.25">
      <c r="A129" s="8"/>
      <c r="B129" s="8"/>
      <c r="C129" s="8"/>
      <c r="D129" s="8"/>
      <c r="E129" s="8"/>
      <c r="F129" s="8"/>
      <c r="G129" s="8"/>
      <c r="H129" s="8"/>
      <c r="I129" s="108"/>
      <c r="J129" s="108"/>
      <c r="K129" s="108"/>
      <c r="L129" s="108"/>
    </row>
    <row r="130" spans="1:12" x14ac:dyDescent="0.25">
      <c r="A130" s="8"/>
      <c r="B130" s="8"/>
      <c r="C130" s="8"/>
      <c r="D130" s="8"/>
      <c r="E130" s="8"/>
      <c r="F130" s="8"/>
      <c r="G130" s="8"/>
      <c r="H130" s="8"/>
      <c r="I130" s="108"/>
      <c r="J130" s="108"/>
      <c r="K130" s="108"/>
      <c r="L130" s="108"/>
    </row>
    <row r="131" spans="1:12" x14ac:dyDescent="0.25">
      <c r="A131" s="8"/>
      <c r="B131" s="8"/>
      <c r="C131" s="8"/>
      <c r="D131" s="8"/>
      <c r="E131" s="8"/>
      <c r="F131" s="8"/>
      <c r="G131" s="8"/>
      <c r="H131" s="8"/>
      <c r="I131" s="108"/>
      <c r="J131" s="108"/>
      <c r="K131" s="108"/>
      <c r="L131" s="108"/>
    </row>
    <row r="132" spans="1:12" x14ac:dyDescent="0.25">
      <c r="A132" s="8"/>
      <c r="B132" s="8"/>
      <c r="C132" s="8"/>
      <c r="D132" s="8"/>
      <c r="E132" s="8"/>
      <c r="F132" s="8"/>
      <c r="G132" s="8"/>
      <c r="H132" s="8"/>
      <c r="I132" s="108"/>
      <c r="J132" s="108"/>
      <c r="K132" s="108"/>
      <c r="L132" s="108"/>
    </row>
    <row r="133" spans="1:12" x14ac:dyDescent="0.25">
      <c r="A133" s="8"/>
      <c r="B133" s="8"/>
      <c r="C133" s="8"/>
      <c r="D133" s="8"/>
      <c r="E133" s="8"/>
      <c r="F133" s="8"/>
      <c r="G133" s="8"/>
      <c r="H133" s="8"/>
      <c r="I133" s="108"/>
      <c r="J133" s="108"/>
      <c r="K133" s="108"/>
      <c r="L133" s="108"/>
    </row>
    <row r="134" spans="1:12" x14ac:dyDescent="0.25">
      <c r="A134" s="8"/>
      <c r="B134" s="8"/>
      <c r="C134" s="8"/>
      <c r="D134" s="8"/>
      <c r="E134" s="8"/>
      <c r="F134" s="8"/>
      <c r="G134" s="8"/>
      <c r="H134" s="8"/>
      <c r="I134" s="108"/>
      <c r="J134" s="108"/>
      <c r="K134" s="108"/>
      <c r="L134" s="108"/>
    </row>
    <row r="135" spans="1:12" x14ac:dyDescent="0.25">
      <c r="A135" s="8"/>
      <c r="B135" s="8"/>
      <c r="C135" s="8"/>
      <c r="D135" s="8"/>
      <c r="E135" s="8"/>
      <c r="F135" s="8"/>
      <c r="G135" s="8"/>
      <c r="H135" s="8"/>
      <c r="I135" s="108"/>
      <c r="J135" s="108"/>
      <c r="K135" s="108"/>
      <c r="L135" s="108"/>
    </row>
    <row r="136" spans="1:12" x14ac:dyDescent="0.25">
      <c r="A136" s="8"/>
      <c r="B136" s="8"/>
      <c r="C136" s="8"/>
      <c r="D136" s="8"/>
      <c r="E136" s="8"/>
      <c r="F136" s="8"/>
      <c r="G136" s="8"/>
      <c r="H136" s="8"/>
      <c r="I136" s="108"/>
      <c r="J136" s="108"/>
      <c r="K136" s="108"/>
      <c r="L136" s="108"/>
    </row>
    <row r="137" spans="1:12" x14ac:dyDescent="0.25">
      <c r="A137" s="8"/>
      <c r="B137" s="8"/>
      <c r="C137" s="8"/>
      <c r="D137" s="8"/>
      <c r="E137" s="8"/>
      <c r="F137" s="8"/>
      <c r="G137" s="8"/>
      <c r="H137" s="8"/>
      <c r="I137" s="108"/>
      <c r="J137" s="108"/>
      <c r="K137" s="108"/>
      <c r="L137" s="108"/>
    </row>
    <row r="138" spans="1:12" x14ac:dyDescent="0.25">
      <c r="A138" s="8"/>
      <c r="B138" s="8"/>
      <c r="C138" s="8"/>
      <c r="D138" s="8"/>
      <c r="E138" s="8"/>
      <c r="F138" s="8"/>
      <c r="G138" s="8"/>
      <c r="H138" s="8"/>
      <c r="I138" s="108"/>
      <c r="J138" s="108"/>
      <c r="K138" s="108"/>
      <c r="L138" s="108"/>
    </row>
    <row r="139" spans="1:12" x14ac:dyDescent="0.25">
      <c r="A139" s="8"/>
      <c r="B139" s="8"/>
      <c r="C139" s="8"/>
      <c r="D139" s="8"/>
      <c r="E139" s="8"/>
      <c r="F139" s="8"/>
      <c r="G139" s="8"/>
      <c r="H139" s="8"/>
      <c r="I139" s="108"/>
      <c r="J139" s="108"/>
      <c r="K139" s="108"/>
      <c r="L139" s="108"/>
    </row>
    <row r="140" spans="1:12" x14ac:dyDescent="0.25">
      <c r="A140" s="8"/>
      <c r="B140" s="8"/>
      <c r="C140" s="8"/>
      <c r="D140" s="8"/>
      <c r="E140" s="8"/>
      <c r="F140" s="8"/>
      <c r="G140" s="8"/>
      <c r="H140" s="8"/>
      <c r="I140" s="108"/>
      <c r="J140" s="108"/>
      <c r="K140" s="108"/>
      <c r="L140" s="108"/>
    </row>
    <row r="141" spans="1:12" x14ac:dyDescent="0.25">
      <c r="A141" s="8"/>
      <c r="B141" s="8"/>
      <c r="C141" s="8"/>
      <c r="D141" s="8"/>
      <c r="E141" s="8"/>
      <c r="F141" s="8"/>
      <c r="G141" s="8"/>
      <c r="H141" s="8"/>
      <c r="I141" s="108"/>
      <c r="J141" s="108"/>
      <c r="K141" s="108"/>
      <c r="L141" s="108"/>
    </row>
    <row r="142" spans="1:12" x14ac:dyDescent="0.25">
      <c r="A142" s="8"/>
      <c r="B142" s="8"/>
      <c r="C142" s="8"/>
      <c r="D142" s="8"/>
      <c r="E142" s="8"/>
      <c r="F142" s="8"/>
      <c r="G142" s="8"/>
      <c r="H142" s="8"/>
      <c r="I142" s="108"/>
      <c r="J142" s="108"/>
      <c r="K142" s="108"/>
      <c r="L142" s="108"/>
    </row>
    <row r="143" spans="1:12" x14ac:dyDescent="0.25">
      <c r="A143" s="8"/>
      <c r="B143" s="8"/>
      <c r="C143" s="8"/>
      <c r="D143" s="8"/>
      <c r="E143" s="8"/>
      <c r="F143" s="8"/>
      <c r="G143" s="8"/>
      <c r="H143" s="8"/>
      <c r="I143" s="108"/>
      <c r="J143" s="108"/>
      <c r="K143" s="108"/>
      <c r="L143" s="108"/>
    </row>
    <row r="144" spans="1:12" x14ac:dyDescent="0.25">
      <c r="A144" s="8"/>
      <c r="B144" s="8"/>
      <c r="C144" s="8"/>
      <c r="D144" s="8"/>
      <c r="E144" s="8"/>
      <c r="F144" s="8"/>
      <c r="G144" s="8"/>
      <c r="H144" s="8"/>
      <c r="I144" s="108"/>
      <c r="J144" s="108"/>
      <c r="K144" s="108"/>
      <c r="L144" s="108"/>
    </row>
    <row r="145" spans="1:12" x14ac:dyDescent="0.25">
      <c r="A145" s="8"/>
      <c r="B145" s="8"/>
      <c r="C145" s="8"/>
      <c r="D145" s="8"/>
      <c r="E145" s="8"/>
      <c r="F145" s="8"/>
      <c r="G145" s="8"/>
      <c r="H145" s="8"/>
      <c r="I145" s="108"/>
      <c r="J145" s="108"/>
      <c r="K145" s="108"/>
      <c r="L145" s="108"/>
    </row>
    <row r="146" spans="1:12" x14ac:dyDescent="0.25">
      <c r="A146" s="8"/>
      <c r="B146" s="8"/>
      <c r="C146" s="8"/>
      <c r="D146" s="8"/>
      <c r="E146" s="8"/>
      <c r="F146" s="8"/>
      <c r="G146" s="8"/>
      <c r="H146" s="8"/>
      <c r="I146" s="108"/>
      <c r="J146" s="108"/>
      <c r="K146" s="108"/>
      <c r="L146" s="108"/>
    </row>
    <row r="147" spans="1:12" x14ac:dyDescent="0.25">
      <c r="A147" s="8"/>
      <c r="B147" s="8"/>
      <c r="C147" s="8"/>
      <c r="D147" s="8"/>
      <c r="E147" s="8"/>
      <c r="F147" s="8"/>
      <c r="G147" s="8"/>
      <c r="H147" s="8"/>
      <c r="I147" s="108"/>
      <c r="J147" s="108"/>
      <c r="K147" s="108"/>
      <c r="L147" s="108"/>
    </row>
    <row r="148" spans="1:12" x14ac:dyDescent="0.25">
      <c r="A148" s="8"/>
      <c r="B148" s="8"/>
      <c r="C148" s="8"/>
      <c r="D148" s="8"/>
      <c r="E148" s="8"/>
      <c r="F148" s="8"/>
      <c r="G148" s="8"/>
      <c r="H148" s="8"/>
      <c r="I148" s="108"/>
      <c r="J148" s="108"/>
      <c r="K148" s="108"/>
      <c r="L148" s="108"/>
    </row>
    <row r="149" spans="1:12" x14ac:dyDescent="0.25">
      <c r="A149" s="8"/>
      <c r="B149" s="8"/>
      <c r="C149" s="8"/>
      <c r="D149" s="8"/>
      <c r="E149" s="8"/>
      <c r="F149" s="8"/>
      <c r="G149" s="8"/>
      <c r="H149" s="8"/>
      <c r="I149" s="108"/>
      <c r="J149" s="108"/>
      <c r="K149" s="108"/>
      <c r="L149" s="108"/>
    </row>
    <row r="150" spans="1:12" x14ac:dyDescent="0.25">
      <c r="A150" s="8"/>
      <c r="B150" s="8"/>
      <c r="C150" s="8"/>
      <c r="D150" s="8"/>
      <c r="E150" s="8"/>
      <c r="F150" s="8"/>
      <c r="G150" s="8"/>
      <c r="H150" s="8"/>
      <c r="I150" s="108"/>
      <c r="J150" s="108"/>
      <c r="K150" s="108"/>
      <c r="L150" s="108"/>
    </row>
    <row r="151" spans="1:12" x14ac:dyDescent="0.25">
      <c r="A151" s="8"/>
      <c r="B151" s="8"/>
      <c r="C151" s="8"/>
      <c r="D151" s="8"/>
      <c r="E151" s="8"/>
      <c r="F151" s="8"/>
      <c r="G151" s="8"/>
      <c r="H151" s="8"/>
      <c r="I151" s="108"/>
      <c r="J151" s="108"/>
      <c r="K151" s="108"/>
      <c r="L151" s="108"/>
    </row>
    <row r="152" spans="1:12" x14ac:dyDescent="0.25">
      <c r="A152" s="8"/>
      <c r="B152" s="8"/>
      <c r="C152" s="8"/>
      <c r="D152" s="8"/>
      <c r="E152" s="8"/>
      <c r="F152" s="8"/>
      <c r="G152" s="8"/>
      <c r="H152" s="8"/>
      <c r="I152" s="108"/>
      <c r="J152" s="108"/>
      <c r="K152" s="108"/>
      <c r="L152" s="108"/>
    </row>
    <row r="153" spans="1:12" x14ac:dyDescent="0.25">
      <c r="A153" s="8"/>
      <c r="B153" s="8"/>
      <c r="C153" s="8"/>
      <c r="D153" s="8"/>
      <c r="E153" s="8"/>
      <c r="F153" s="8"/>
      <c r="G153" s="8"/>
      <c r="H153" s="8"/>
      <c r="I153" s="108"/>
      <c r="J153" s="108"/>
      <c r="K153" s="108"/>
      <c r="L153" s="108"/>
    </row>
    <row r="154" spans="1:12" x14ac:dyDescent="0.25">
      <c r="A154" s="8"/>
      <c r="B154" s="8"/>
      <c r="C154" s="8"/>
      <c r="D154" s="8"/>
      <c r="E154" s="8"/>
      <c r="F154" s="8"/>
      <c r="G154" s="8"/>
      <c r="H154" s="8"/>
      <c r="I154" s="108"/>
      <c r="J154" s="108"/>
      <c r="K154" s="108"/>
      <c r="L154" s="108"/>
    </row>
    <row r="155" spans="1:12" x14ac:dyDescent="0.25">
      <c r="A155" s="8"/>
      <c r="B155" s="8"/>
      <c r="C155" s="8"/>
      <c r="D155" s="8"/>
      <c r="E155" s="8"/>
      <c r="F155" s="8"/>
      <c r="G155" s="8"/>
      <c r="H155" s="8"/>
      <c r="I155" s="108"/>
      <c r="J155" s="108"/>
      <c r="K155" s="108"/>
      <c r="L155" s="108"/>
    </row>
    <row r="156" spans="1:12" x14ac:dyDescent="0.25">
      <c r="A156" s="8"/>
      <c r="B156" s="8"/>
      <c r="C156" s="8"/>
      <c r="D156" s="8"/>
      <c r="E156" s="8"/>
      <c r="F156" s="8"/>
      <c r="G156" s="8"/>
      <c r="H156" s="8"/>
      <c r="I156" s="108"/>
      <c r="J156" s="108"/>
      <c r="K156" s="108"/>
      <c r="L156" s="108"/>
    </row>
    <row r="157" spans="1:12" x14ac:dyDescent="0.25">
      <c r="A157" s="8"/>
      <c r="B157" s="8"/>
      <c r="C157" s="8"/>
      <c r="D157" s="8"/>
      <c r="E157" s="8"/>
      <c r="F157" s="8"/>
      <c r="G157" s="8"/>
      <c r="H157" s="8"/>
      <c r="I157" s="108"/>
      <c r="J157" s="108"/>
      <c r="K157" s="108"/>
      <c r="L157" s="108"/>
    </row>
    <row r="158" spans="1:12" x14ac:dyDescent="0.25">
      <c r="A158" s="8"/>
      <c r="B158" s="8"/>
      <c r="C158" s="8"/>
      <c r="D158" s="8"/>
      <c r="E158" s="8"/>
      <c r="F158" s="8"/>
      <c r="G158" s="8"/>
      <c r="H158" s="8"/>
      <c r="I158" s="108"/>
      <c r="J158" s="108"/>
      <c r="K158" s="108"/>
      <c r="L158" s="108"/>
    </row>
    <row r="159" spans="1:12" x14ac:dyDescent="0.25">
      <c r="A159" s="8"/>
      <c r="B159" s="8"/>
      <c r="C159" s="8"/>
      <c r="D159" s="8"/>
      <c r="E159" s="8"/>
      <c r="F159" s="8"/>
      <c r="G159" s="8"/>
      <c r="H159" s="8"/>
      <c r="I159" s="108"/>
      <c r="J159" s="108"/>
      <c r="K159" s="108"/>
      <c r="L159" s="108"/>
    </row>
    <row r="160" spans="1:12" x14ac:dyDescent="0.25">
      <c r="A160" s="8"/>
      <c r="B160" s="8"/>
      <c r="C160" s="8"/>
      <c r="D160" s="8"/>
      <c r="E160" s="8"/>
      <c r="F160" s="8"/>
      <c r="G160" s="8"/>
      <c r="H160" s="8"/>
      <c r="I160" s="108"/>
      <c r="J160" s="108"/>
      <c r="K160" s="108"/>
      <c r="L160" s="108"/>
    </row>
    <row r="161" spans="1:12" x14ac:dyDescent="0.25">
      <c r="A161" s="8"/>
      <c r="B161" s="8"/>
      <c r="C161" s="8"/>
      <c r="D161" s="8"/>
      <c r="E161" s="8"/>
      <c r="F161" s="8"/>
      <c r="G161" s="8"/>
      <c r="H161" s="8"/>
      <c r="I161" s="108"/>
      <c r="J161" s="108"/>
      <c r="K161" s="108"/>
      <c r="L161" s="108"/>
    </row>
    <row r="162" spans="1:12" x14ac:dyDescent="0.25">
      <c r="A162" s="8"/>
      <c r="B162" s="8"/>
      <c r="C162" s="8"/>
      <c r="D162" s="8"/>
      <c r="E162" s="8"/>
      <c r="F162" s="8"/>
      <c r="G162" s="8"/>
      <c r="H162" s="8"/>
      <c r="I162" s="108"/>
      <c r="J162" s="108"/>
      <c r="K162" s="108"/>
      <c r="L162" s="108"/>
    </row>
    <row r="163" spans="1:12" x14ac:dyDescent="0.25">
      <c r="A163" s="8"/>
      <c r="B163" s="8"/>
      <c r="C163" s="8"/>
      <c r="D163" s="8"/>
      <c r="E163" s="8"/>
      <c r="F163" s="8"/>
      <c r="G163" s="8"/>
      <c r="H163" s="8"/>
      <c r="I163" s="108"/>
      <c r="J163" s="108"/>
      <c r="K163" s="108"/>
      <c r="L163" s="108"/>
    </row>
    <row r="164" spans="1:12" x14ac:dyDescent="0.25">
      <c r="A164" s="8"/>
      <c r="B164" s="8"/>
      <c r="C164" s="8"/>
      <c r="D164" s="8"/>
      <c r="E164" s="8"/>
      <c r="F164" s="8"/>
      <c r="G164" s="8"/>
      <c r="H164" s="8"/>
      <c r="I164" s="108"/>
      <c r="J164" s="108"/>
      <c r="K164" s="108"/>
      <c r="L164" s="108"/>
    </row>
    <row r="165" spans="1:12" x14ac:dyDescent="0.25">
      <c r="A165" s="8"/>
      <c r="B165" s="8"/>
      <c r="C165" s="8"/>
      <c r="D165" s="8"/>
      <c r="E165" s="8"/>
      <c r="F165" s="8"/>
      <c r="G165" s="8"/>
      <c r="H165" s="8"/>
      <c r="I165" s="108"/>
      <c r="J165" s="108"/>
      <c r="K165" s="108"/>
      <c r="L165" s="108"/>
    </row>
    <row r="166" spans="1:12" x14ac:dyDescent="0.25">
      <c r="A166" s="8"/>
      <c r="B166" s="8"/>
      <c r="C166" s="8"/>
      <c r="D166" s="8"/>
      <c r="E166" s="8"/>
      <c r="F166" s="8"/>
      <c r="G166" s="8"/>
      <c r="H166" s="8"/>
      <c r="I166" s="108"/>
      <c r="J166" s="108"/>
      <c r="K166" s="108"/>
      <c r="L166" s="108"/>
    </row>
    <row r="167" spans="1:12" x14ac:dyDescent="0.25">
      <c r="A167" s="8"/>
      <c r="B167" s="8"/>
      <c r="C167" s="8"/>
      <c r="D167" s="8"/>
      <c r="E167" s="8"/>
      <c r="F167" s="8"/>
      <c r="G167" s="8"/>
      <c r="H167" s="8"/>
      <c r="I167" s="108"/>
      <c r="J167" s="108"/>
      <c r="K167" s="108"/>
      <c r="L167" s="108"/>
    </row>
    <row r="168" spans="1:12" x14ac:dyDescent="0.25">
      <c r="A168" s="8"/>
      <c r="B168" s="8"/>
      <c r="C168" s="8"/>
      <c r="D168" s="8"/>
      <c r="E168" s="8"/>
      <c r="F168" s="8"/>
      <c r="G168" s="8"/>
      <c r="H168" s="8"/>
      <c r="I168" s="108"/>
      <c r="J168" s="108"/>
      <c r="K168" s="108"/>
      <c r="L168" s="108"/>
    </row>
    <row r="169" spans="1:12" x14ac:dyDescent="0.25">
      <c r="A169" s="8"/>
      <c r="B169" s="8"/>
      <c r="C169" s="8"/>
      <c r="D169" s="8"/>
      <c r="E169" s="8"/>
      <c r="F169" s="8"/>
      <c r="G169" s="8"/>
      <c r="H169" s="8"/>
      <c r="I169" s="108"/>
      <c r="J169" s="108"/>
      <c r="K169" s="108"/>
      <c r="L169" s="108"/>
    </row>
    <row r="170" spans="1:12" x14ac:dyDescent="0.25">
      <c r="A170" s="8"/>
      <c r="B170" s="8"/>
      <c r="C170" s="8"/>
      <c r="D170" s="8"/>
      <c r="E170" s="8"/>
      <c r="F170" s="8"/>
      <c r="G170" s="8"/>
      <c r="H170" s="8"/>
      <c r="I170" s="108"/>
      <c r="J170" s="108"/>
      <c r="K170" s="108"/>
      <c r="L170" s="108"/>
    </row>
    <row r="171" spans="1:12" x14ac:dyDescent="0.25">
      <c r="A171" s="8"/>
      <c r="B171" s="8"/>
      <c r="C171" s="8"/>
      <c r="D171" s="8"/>
      <c r="E171" s="8"/>
      <c r="F171" s="8"/>
      <c r="G171" s="8"/>
      <c r="H171" s="8"/>
      <c r="I171" s="108"/>
      <c r="J171" s="108"/>
      <c r="K171" s="108"/>
      <c r="L171" s="108"/>
    </row>
    <row r="172" spans="1:12" x14ac:dyDescent="0.25">
      <c r="A172" s="8"/>
      <c r="B172" s="8"/>
      <c r="C172" s="8"/>
      <c r="D172" s="8"/>
      <c r="E172" s="8"/>
      <c r="F172" s="8"/>
      <c r="G172" s="8"/>
      <c r="H172" s="8"/>
      <c r="I172" s="108"/>
      <c r="J172" s="108"/>
      <c r="K172" s="108"/>
      <c r="L172" s="108"/>
    </row>
    <row r="173" spans="1:12" x14ac:dyDescent="0.25">
      <c r="A173" s="8"/>
      <c r="B173" s="8"/>
      <c r="C173" s="8"/>
      <c r="D173" s="8"/>
      <c r="E173" s="8"/>
      <c r="F173" s="8"/>
      <c r="G173" s="8"/>
      <c r="H173" s="8"/>
      <c r="I173" s="108"/>
      <c r="J173" s="108"/>
      <c r="K173" s="108"/>
      <c r="L173" s="108"/>
    </row>
    <row r="174" spans="1:12" x14ac:dyDescent="0.25">
      <c r="A174" s="8"/>
      <c r="B174" s="8"/>
      <c r="C174" s="8"/>
      <c r="D174" s="8"/>
      <c r="E174" s="8"/>
      <c r="F174" s="8"/>
      <c r="G174" s="8"/>
      <c r="H174" s="8"/>
      <c r="I174" s="108"/>
      <c r="J174" s="108"/>
      <c r="K174" s="108"/>
      <c r="L174" s="108"/>
    </row>
    <row r="175" spans="1:12" x14ac:dyDescent="0.25">
      <c r="A175" s="8"/>
      <c r="B175" s="8"/>
      <c r="C175" s="8"/>
      <c r="D175" s="8"/>
      <c r="E175" s="8"/>
      <c r="F175" s="8"/>
      <c r="G175" s="8"/>
      <c r="H175" s="8"/>
      <c r="I175" s="108"/>
      <c r="J175" s="108"/>
      <c r="K175" s="108"/>
      <c r="L175" s="108"/>
    </row>
    <row r="176" spans="1:12" x14ac:dyDescent="0.25">
      <c r="A176" s="8"/>
      <c r="B176" s="8"/>
      <c r="C176" s="8"/>
      <c r="D176" s="8"/>
      <c r="E176" s="8"/>
      <c r="F176" s="8"/>
      <c r="G176" s="8"/>
      <c r="H176" s="8"/>
      <c r="I176" s="108"/>
      <c r="J176" s="108"/>
      <c r="K176" s="108"/>
      <c r="L176" s="108"/>
    </row>
    <row r="177" spans="1:12" x14ac:dyDescent="0.25">
      <c r="A177" s="8"/>
      <c r="B177" s="8"/>
      <c r="C177" s="8"/>
      <c r="D177" s="8"/>
      <c r="E177" s="8"/>
      <c r="F177" s="8"/>
      <c r="G177" s="8"/>
      <c r="H177" s="8"/>
      <c r="I177" s="108"/>
      <c r="J177" s="108"/>
      <c r="K177" s="108"/>
      <c r="L177" s="108"/>
    </row>
    <row r="178" spans="1:12" x14ac:dyDescent="0.25">
      <c r="A178" s="8"/>
      <c r="B178" s="8"/>
      <c r="C178" s="8"/>
      <c r="D178" s="8"/>
      <c r="E178" s="8"/>
      <c r="F178" s="8"/>
      <c r="G178" s="8"/>
      <c r="H178" s="8"/>
      <c r="I178" s="108"/>
      <c r="J178" s="108"/>
      <c r="K178" s="108"/>
      <c r="L178" s="108"/>
    </row>
    <row r="179" spans="1:12" x14ac:dyDescent="0.25">
      <c r="A179" s="8"/>
      <c r="B179" s="8"/>
      <c r="C179" s="8"/>
      <c r="D179" s="8"/>
      <c r="E179" s="8"/>
      <c r="F179" s="8"/>
      <c r="G179" s="8"/>
      <c r="H179" s="8"/>
      <c r="I179" s="108"/>
      <c r="J179" s="108"/>
      <c r="K179" s="108"/>
      <c r="L179" s="108"/>
    </row>
    <row r="180" spans="1:12" x14ac:dyDescent="0.25">
      <c r="A180" s="8"/>
      <c r="B180" s="8"/>
      <c r="C180" s="8"/>
      <c r="D180" s="8"/>
      <c r="E180" s="8"/>
      <c r="F180" s="8"/>
      <c r="G180" s="8"/>
      <c r="H180" s="8"/>
      <c r="I180" s="108"/>
      <c r="J180" s="108"/>
      <c r="K180" s="108"/>
      <c r="L180" s="108"/>
    </row>
    <row r="181" spans="1:12" x14ac:dyDescent="0.25">
      <c r="A181" s="8"/>
      <c r="B181" s="8"/>
      <c r="C181" s="8"/>
      <c r="D181" s="8"/>
      <c r="E181" s="8"/>
      <c r="F181" s="8"/>
      <c r="G181" s="8"/>
      <c r="H181" s="8"/>
      <c r="I181" s="108"/>
      <c r="J181" s="108"/>
      <c r="K181" s="108"/>
      <c r="L181" s="108"/>
    </row>
    <row r="182" spans="1:12" x14ac:dyDescent="0.25">
      <c r="A182" s="8"/>
      <c r="B182" s="8"/>
      <c r="C182" s="8"/>
      <c r="D182" s="8"/>
      <c r="E182" s="8"/>
      <c r="F182" s="8"/>
      <c r="G182" s="8"/>
      <c r="H182" s="8"/>
      <c r="I182" s="108"/>
      <c r="J182" s="108"/>
      <c r="K182" s="108"/>
      <c r="L182" s="108"/>
    </row>
    <row r="183" spans="1:12" x14ac:dyDescent="0.25">
      <c r="A183" s="8"/>
      <c r="B183" s="8"/>
      <c r="C183" s="8"/>
      <c r="D183" s="8"/>
      <c r="E183" s="8"/>
      <c r="F183" s="8"/>
      <c r="G183" s="8"/>
      <c r="H183" s="8"/>
      <c r="I183" s="108"/>
      <c r="J183" s="108"/>
      <c r="K183" s="108"/>
      <c r="L183" s="108"/>
    </row>
    <row r="184" spans="1:12" x14ac:dyDescent="0.25">
      <c r="A184" s="8"/>
      <c r="B184" s="8"/>
      <c r="C184" s="8"/>
      <c r="D184" s="8"/>
      <c r="E184" s="8"/>
      <c r="F184" s="8"/>
      <c r="G184" s="8"/>
      <c r="H184" s="8"/>
      <c r="I184" s="108"/>
      <c r="J184" s="108"/>
      <c r="K184" s="108"/>
      <c r="L184" s="108"/>
    </row>
    <row r="185" spans="1:12" x14ac:dyDescent="0.25">
      <c r="A185" s="8"/>
      <c r="B185" s="8"/>
      <c r="C185" s="8"/>
      <c r="D185" s="8"/>
      <c r="E185" s="8"/>
      <c r="F185" s="8"/>
      <c r="G185" s="8"/>
      <c r="H185" s="8"/>
      <c r="I185" s="108"/>
      <c r="J185" s="108"/>
      <c r="K185" s="108"/>
      <c r="L185" s="108"/>
    </row>
    <row r="186" spans="1:12" x14ac:dyDescent="0.25">
      <c r="A186" s="8"/>
      <c r="B186" s="8"/>
      <c r="C186" s="8"/>
      <c r="D186" s="8"/>
      <c r="E186" s="8"/>
      <c r="F186" s="8"/>
      <c r="G186" s="8"/>
      <c r="H186" s="8"/>
      <c r="I186" s="108"/>
      <c r="J186" s="108"/>
      <c r="K186" s="108"/>
      <c r="L186" s="108"/>
    </row>
    <row r="187" spans="1:12" x14ac:dyDescent="0.25">
      <c r="A187" s="8"/>
      <c r="B187" s="8"/>
      <c r="C187" s="8"/>
      <c r="D187" s="8"/>
      <c r="E187" s="8"/>
      <c r="F187" s="8"/>
      <c r="G187" s="8"/>
      <c r="H187" s="8"/>
      <c r="I187" s="108"/>
      <c r="J187" s="108"/>
      <c r="K187" s="108"/>
      <c r="L187" s="108"/>
    </row>
    <row r="188" spans="1:12" x14ac:dyDescent="0.25">
      <c r="A188" s="8"/>
      <c r="B188" s="8"/>
      <c r="C188" s="8"/>
      <c r="D188" s="8"/>
      <c r="E188" s="8"/>
      <c r="F188" s="8"/>
      <c r="G188" s="8"/>
      <c r="H188" s="8"/>
      <c r="I188" s="108"/>
      <c r="J188" s="108"/>
      <c r="K188" s="108"/>
      <c r="L188" s="108"/>
    </row>
    <row r="189" spans="1:12" x14ac:dyDescent="0.25">
      <c r="A189" s="8"/>
      <c r="B189" s="8"/>
      <c r="C189" s="8"/>
      <c r="D189" s="8"/>
      <c r="E189" s="8"/>
      <c r="F189" s="8"/>
      <c r="G189" s="8"/>
      <c r="H189" s="8"/>
      <c r="I189" s="108"/>
      <c r="J189" s="108"/>
      <c r="K189" s="108"/>
      <c r="L189" s="108"/>
    </row>
    <row r="190" spans="1:12" x14ac:dyDescent="0.25">
      <c r="A190" s="8"/>
      <c r="B190" s="8"/>
      <c r="C190" s="8"/>
      <c r="D190" s="8"/>
      <c r="E190" s="8"/>
      <c r="F190" s="8"/>
      <c r="G190" s="8"/>
      <c r="H190" s="8"/>
      <c r="I190" s="108"/>
      <c r="J190" s="108"/>
      <c r="K190" s="108"/>
      <c r="L190" s="108"/>
    </row>
    <row r="191" spans="1:12" x14ac:dyDescent="0.25">
      <c r="A191" s="8"/>
      <c r="B191" s="8"/>
      <c r="C191" s="8"/>
      <c r="D191" s="8"/>
      <c r="E191" s="8"/>
      <c r="F191" s="8"/>
      <c r="G191" s="8"/>
      <c r="H191" s="8"/>
      <c r="I191" s="108"/>
      <c r="J191" s="108"/>
      <c r="K191" s="108"/>
      <c r="L191" s="108"/>
    </row>
    <row r="192" spans="1:12" x14ac:dyDescent="0.25">
      <c r="A192" s="8"/>
      <c r="B192" s="8"/>
      <c r="C192" s="8"/>
      <c r="D192" s="8"/>
      <c r="E192" s="8"/>
      <c r="F192" s="8"/>
      <c r="G192" s="8"/>
      <c r="H192" s="8"/>
      <c r="I192" s="108"/>
      <c r="J192" s="108"/>
      <c r="K192" s="108"/>
      <c r="L192" s="108"/>
    </row>
    <row r="193" spans="1:12" x14ac:dyDescent="0.25">
      <c r="A193" s="8"/>
      <c r="B193" s="8"/>
      <c r="C193" s="8"/>
      <c r="D193" s="8"/>
      <c r="E193" s="8"/>
      <c r="F193" s="8"/>
      <c r="G193" s="8"/>
      <c r="H193" s="8"/>
      <c r="I193" s="108"/>
      <c r="J193" s="108"/>
      <c r="K193" s="108"/>
      <c r="L193" s="108"/>
    </row>
    <row r="194" spans="1:12" x14ac:dyDescent="0.25">
      <c r="A194" s="8"/>
      <c r="B194" s="8"/>
      <c r="C194" s="8"/>
      <c r="D194" s="8"/>
      <c r="E194" s="8"/>
      <c r="F194" s="8"/>
      <c r="G194" s="8"/>
      <c r="H194" s="8"/>
      <c r="I194" s="108"/>
      <c r="J194" s="108"/>
      <c r="K194" s="108"/>
      <c r="L194" s="108"/>
    </row>
    <row r="195" spans="1:12" x14ac:dyDescent="0.25">
      <c r="A195" s="8"/>
      <c r="B195" s="8"/>
      <c r="C195" s="8"/>
      <c r="D195" s="8"/>
      <c r="E195" s="8"/>
      <c r="F195" s="8"/>
      <c r="G195" s="8"/>
      <c r="H195" s="8"/>
      <c r="I195" s="108"/>
      <c r="J195" s="108"/>
      <c r="K195" s="108"/>
      <c r="L195" s="108"/>
    </row>
    <row r="196" spans="1:12" x14ac:dyDescent="0.25">
      <c r="A196" s="8"/>
      <c r="B196" s="8"/>
      <c r="C196" s="8"/>
      <c r="D196" s="8"/>
      <c r="E196" s="8"/>
      <c r="F196" s="8"/>
      <c r="G196" s="8"/>
      <c r="H196" s="8"/>
      <c r="I196" s="108"/>
      <c r="J196" s="108"/>
      <c r="K196" s="108"/>
      <c r="L196" s="108"/>
    </row>
    <row r="197" spans="1:12" x14ac:dyDescent="0.25">
      <c r="A197" s="8"/>
      <c r="B197" s="8"/>
      <c r="C197" s="8"/>
      <c r="D197" s="8"/>
      <c r="E197" s="8"/>
      <c r="F197" s="8"/>
      <c r="G197" s="8"/>
      <c r="H197" s="8"/>
      <c r="I197" s="108"/>
      <c r="J197" s="108"/>
      <c r="K197" s="108"/>
      <c r="L197" s="108"/>
    </row>
    <row r="198" spans="1:12" x14ac:dyDescent="0.25">
      <c r="A198" s="8"/>
      <c r="B198" s="8"/>
      <c r="C198" s="8"/>
      <c r="D198" s="8"/>
      <c r="E198" s="8"/>
      <c r="F198" s="8"/>
      <c r="G198" s="8"/>
      <c r="H198" s="8"/>
      <c r="I198" s="108"/>
      <c r="J198" s="108"/>
      <c r="K198" s="108"/>
      <c r="L198" s="108"/>
    </row>
    <row r="199" spans="1:12" x14ac:dyDescent="0.25">
      <c r="A199" s="8"/>
      <c r="B199" s="8"/>
      <c r="C199" s="8"/>
      <c r="D199" s="8"/>
      <c r="E199" s="8"/>
      <c r="F199" s="8"/>
      <c r="G199" s="8"/>
      <c r="H199" s="8"/>
      <c r="I199" s="108"/>
      <c r="J199" s="108"/>
      <c r="K199" s="108"/>
      <c r="L199" s="108"/>
    </row>
    <row r="200" spans="1:12" x14ac:dyDescent="0.25">
      <c r="A200" s="8"/>
      <c r="B200" s="8"/>
      <c r="C200" s="8"/>
      <c r="D200" s="8"/>
      <c r="E200" s="8"/>
      <c r="F200" s="8"/>
      <c r="G200" s="8"/>
      <c r="H200" s="8"/>
      <c r="I200" s="108"/>
      <c r="J200" s="108"/>
      <c r="K200" s="108"/>
      <c r="L200" s="108"/>
    </row>
    <row r="201" spans="1:12" x14ac:dyDescent="0.25">
      <c r="A201" s="8"/>
      <c r="B201" s="8"/>
      <c r="C201" s="8"/>
      <c r="D201" s="8"/>
      <c r="E201" s="8"/>
      <c r="F201" s="8"/>
      <c r="G201" s="8"/>
      <c r="H201" s="8"/>
      <c r="I201" s="108"/>
      <c r="J201" s="108"/>
      <c r="K201" s="108"/>
      <c r="L201" s="108"/>
    </row>
    <row r="202" spans="1:12" x14ac:dyDescent="0.25">
      <c r="A202" s="8"/>
      <c r="B202" s="8"/>
      <c r="C202" s="8"/>
      <c r="D202" s="8"/>
      <c r="E202" s="8"/>
      <c r="F202" s="8"/>
      <c r="G202" s="8"/>
      <c r="H202" s="8"/>
      <c r="I202" s="108"/>
      <c r="J202" s="108"/>
      <c r="K202" s="108"/>
      <c r="L202" s="108"/>
    </row>
    <row r="203" spans="1:12" x14ac:dyDescent="0.25">
      <c r="A203" s="8"/>
      <c r="B203" s="8"/>
      <c r="C203" s="8"/>
      <c r="D203" s="8"/>
      <c r="E203" s="8"/>
      <c r="F203" s="8"/>
      <c r="G203" s="8"/>
      <c r="H203" s="8"/>
      <c r="I203" s="108"/>
      <c r="J203" s="108"/>
      <c r="K203" s="108"/>
      <c r="L203" s="108"/>
    </row>
    <row r="204" spans="1:12" x14ac:dyDescent="0.25">
      <c r="A204" s="8"/>
      <c r="B204" s="8"/>
      <c r="C204" s="8"/>
      <c r="D204" s="8"/>
      <c r="E204" s="8"/>
      <c r="F204" s="8"/>
      <c r="G204" s="8"/>
      <c r="H204" s="8"/>
      <c r="I204" s="108"/>
      <c r="J204" s="108"/>
      <c r="K204" s="108"/>
      <c r="L204" s="108"/>
    </row>
    <row r="205" spans="1:12" x14ac:dyDescent="0.25">
      <c r="A205" s="8"/>
      <c r="B205" s="8"/>
      <c r="C205" s="8"/>
      <c r="D205" s="8"/>
      <c r="E205" s="8"/>
      <c r="F205" s="8"/>
      <c r="G205" s="8"/>
      <c r="H205" s="8"/>
      <c r="I205" s="108"/>
      <c r="J205" s="108"/>
      <c r="K205" s="108"/>
      <c r="L205" s="108"/>
    </row>
    <row r="206" spans="1:12" x14ac:dyDescent="0.25">
      <c r="A206" s="8"/>
      <c r="B206" s="8"/>
      <c r="C206" s="8"/>
      <c r="D206" s="8"/>
      <c r="E206" s="8"/>
      <c r="F206" s="8"/>
      <c r="G206" s="8"/>
      <c r="H206" s="8"/>
      <c r="I206" s="108"/>
      <c r="J206" s="108"/>
      <c r="K206" s="108"/>
      <c r="L206" s="108"/>
    </row>
    <row r="207" spans="1:12" x14ac:dyDescent="0.25">
      <c r="A207" s="8"/>
      <c r="B207" s="8"/>
      <c r="C207" s="8"/>
      <c r="D207" s="8"/>
      <c r="E207" s="8"/>
      <c r="F207" s="8"/>
      <c r="G207" s="8"/>
      <c r="H207" s="8"/>
      <c r="I207" s="108"/>
      <c r="J207" s="108"/>
      <c r="K207" s="108"/>
      <c r="L207" s="108"/>
    </row>
    <row r="208" spans="1:12" x14ac:dyDescent="0.25">
      <c r="A208" s="8"/>
      <c r="B208" s="8"/>
      <c r="C208" s="8"/>
      <c r="D208" s="8"/>
      <c r="E208" s="8"/>
      <c r="F208" s="8"/>
      <c r="G208" s="8"/>
      <c r="H208" s="8"/>
      <c r="I208" s="108"/>
      <c r="J208" s="108"/>
      <c r="K208" s="108"/>
      <c r="L208" s="108"/>
    </row>
    <row r="209" spans="1:12" x14ac:dyDescent="0.25">
      <c r="A209" s="8"/>
      <c r="B209" s="8"/>
      <c r="C209" s="8"/>
      <c r="D209" s="8"/>
      <c r="E209" s="8"/>
      <c r="F209" s="8"/>
      <c r="G209" s="8"/>
      <c r="H209" s="8"/>
      <c r="I209" s="108"/>
      <c r="J209" s="108"/>
      <c r="K209" s="108"/>
      <c r="L209" s="108"/>
    </row>
    <row r="210" spans="1:12" x14ac:dyDescent="0.25">
      <c r="A210" s="8"/>
      <c r="B210" s="8"/>
      <c r="C210" s="8"/>
      <c r="D210" s="8"/>
      <c r="E210" s="8"/>
      <c r="F210" s="8"/>
      <c r="G210" s="8"/>
      <c r="H210" s="8"/>
      <c r="I210" s="108"/>
      <c r="J210" s="108"/>
      <c r="K210" s="108"/>
      <c r="L210" s="108"/>
    </row>
    <row r="211" spans="1:12" x14ac:dyDescent="0.25">
      <c r="A211" s="8"/>
      <c r="B211" s="8"/>
      <c r="C211" s="8"/>
      <c r="D211" s="8"/>
      <c r="E211" s="8"/>
      <c r="F211" s="8"/>
      <c r="G211" s="8"/>
      <c r="H211" s="8"/>
      <c r="I211" s="108"/>
      <c r="J211" s="108"/>
      <c r="K211" s="108"/>
      <c r="L211" s="108"/>
    </row>
    <row r="212" spans="1:12" x14ac:dyDescent="0.25">
      <c r="A212" s="8"/>
      <c r="B212" s="8"/>
      <c r="C212" s="8"/>
      <c r="D212" s="8"/>
      <c r="E212" s="8"/>
      <c r="F212" s="8"/>
      <c r="G212" s="8"/>
      <c r="H212" s="8"/>
      <c r="I212" s="108"/>
      <c r="J212" s="108"/>
      <c r="K212" s="108"/>
      <c r="L212" s="108"/>
    </row>
    <row r="213" spans="1:12" x14ac:dyDescent="0.25">
      <c r="A213" s="8"/>
      <c r="B213" s="8"/>
      <c r="C213" s="8"/>
      <c r="D213" s="8"/>
      <c r="E213" s="8"/>
      <c r="F213" s="8"/>
      <c r="G213" s="8"/>
      <c r="H213" s="8"/>
      <c r="I213" s="108"/>
      <c r="J213" s="108"/>
      <c r="K213" s="108"/>
      <c r="L213" s="108"/>
    </row>
    <row r="214" spans="1:12" x14ac:dyDescent="0.25">
      <c r="A214" s="8"/>
      <c r="B214" s="8"/>
      <c r="C214" s="8"/>
      <c r="D214" s="8"/>
      <c r="E214" s="8"/>
      <c r="F214" s="8"/>
      <c r="G214" s="8"/>
      <c r="H214" s="8"/>
      <c r="I214" s="108"/>
      <c r="J214" s="108"/>
      <c r="K214" s="108"/>
      <c r="L214" s="108"/>
    </row>
    <row r="215" spans="1:12" x14ac:dyDescent="0.25">
      <c r="A215" s="8"/>
      <c r="B215" s="8"/>
      <c r="C215" s="8"/>
      <c r="D215" s="8"/>
      <c r="E215" s="8"/>
      <c r="F215" s="8"/>
      <c r="G215" s="8"/>
      <c r="H215" s="8"/>
      <c r="I215" s="108"/>
      <c r="J215" s="108"/>
      <c r="K215" s="108"/>
      <c r="L215" s="108"/>
    </row>
    <row r="216" spans="1:12" x14ac:dyDescent="0.25">
      <c r="A216" s="8"/>
      <c r="B216" s="8"/>
      <c r="C216" s="8"/>
      <c r="D216" s="8"/>
      <c r="E216" s="8"/>
      <c r="F216" s="8"/>
      <c r="G216" s="8"/>
      <c r="H216" s="8"/>
      <c r="I216" s="108"/>
      <c r="J216" s="108"/>
      <c r="K216" s="108"/>
      <c r="L216" s="108"/>
    </row>
    <row r="217" spans="1:12" x14ac:dyDescent="0.25">
      <c r="A217" s="8"/>
      <c r="B217" s="8"/>
      <c r="C217" s="8"/>
      <c r="D217" s="8"/>
      <c r="E217" s="8"/>
      <c r="F217" s="8"/>
      <c r="G217" s="8"/>
      <c r="H217" s="8"/>
      <c r="I217" s="108"/>
      <c r="J217" s="108"/>
      <c r="K217" s="108"/>
      <c r="L217" s="108"/>
    </row>
    <row r="218" spans="1:12" x14ac:dyDescent="0.25">
      <c r="A218" s="8"/>
      <c r="B218" s="8"/>
      <c r="C218" s="8"/>
      <c r="D218" s="8"/>
      <c r="E218" s="8"/>
      <c r="F218" s="8"/>
      <c r="G218" s="8"/>
      <c r="H218" s="8"/>
      <c r="I218" s="108"/>
      <c r="J218" s="108"/>
      <c r="K218" s="108"/>
      <c r="L218" s="108"/>
    </row>
    <row r="219" spans="1:12" x14ac:dyDescent="0.25">
      <c r="A219" s="8"/>
      <c r="B219" s="8"/>
      <c r="C219" s="8"/>
      <c r="D219" s="8"/>
      <c r="E219" s="8"/>
      <c r="F219" s="8"/>
      <c r="G219" s="8"/>
      <c r="H219" s="8"/>
      <c r="I219" s="108"/>
      <c r="J219" s="108"/>
      <c r="K219" s="108"/>
      <c r="L219" s="108"/>
    </row>
    <row r="220" spans="1:12" x14ac:dyDescent="0.25">
      <c r="A220" s="8"/>
      <c r="B220" s="8"/>
      <c r="C220" s="8"/>
      <c r="D220" s="8"/>
      <c r="E220" s="8"/>
      <c r="F220" s="8"/>
      <c r="G220" s="8"/>
      <c r="H220" s="8"/>
      <c r="I220" s="108"/>
      <c r="J220" s="108"/>
      <c r="K220" s="108"/>
      <c r="L220" s="108"/>
    </row>
    <row r="221" spans="1:12" x14ac:dyDescent="0.25">
      <c r="A221" s="8"/>
      <c r="B221" s="8"/>
      <c r="C221" s="8"/>
      <c r="D221" s="8"/>
      <c r="E221" s="8"/>
      <c r="F221" s="8"/>
      <c r="G221" s="8"/>
      <c r="H221" s="8"/>
      <c r="I221" s="108"/>
      <c r="J221" s="108"/>
      <c r="K221" s="108"/>
      <c r="L221" s="108"/>
    </row>
    <row r="222" spans="1:12" x14ac:dyDescent="0.25">
      <c r="A222" s="8"/>
      <c r="B222" s="8"/>
      <c r="C222" s="8"/>
      <c r="D222" s="8"/>
      <c r="E222" s="8"/>
      <c r="F222" s="8"/>
      <c r="G222" s="8"/>
      <c r="H222" s="8"/>
      <c r="I222" s="108"/>
      <c r="J222" s="108"/>
      <c r="K222" s="108"/>
      <c r="L222" s="108"/>
    </row>
    <row r="223" spans="1:12" x14ac:dyDescent="0.25">
      <c r="A223" s="8"/>
      <c r="B223" s="8"/>
      <c r="C223" s="8"/>
      <c r="D223" s="8"/>
      <c r="E223" s="8"/>
      <c r="F223" s="8"/>
      <c r="G223" s="8"/>
      <c r="H223" s="8"/>
      <c r="I223" s="108"/>
      <c r="J223" s="108"/>
      <c r="K223" s="108"/>
      <c r="L223" s="108"/>
    </row>
    <row r="224" spans="1:12" x14ac:dyDescent="0.25">
      <c r="A224" s="8"/>
      <c r="B224" s="8"/>
      <c r="C224" s="8"/>
      <c r="D224" s="8"/>
      <c r="E224" s="8"/>
      <c r="F224" s="8"/>
      <c r="G224" s="8"/>
      <c r="H224" s="8"/>
      <c r="I224" s="108"/>
      <c r="J224" s="108"/>
      <c r="K224" s="108"/>
      <c r="L224" s="108"/>
    </row>
    <row r="225" spans="1:12" x14ac:dyDescent="0.25">
      <c r="A225" s="8"/>
      <c r="B225" s="8"/>
      <c r="C225" s="8"/>
      <c r="D225" s="8"/>
      <c r="E225" s="8"/>
      <c r="F225" s="8"/>
      <c r="G225" s="8"/>
      <c r="H225" s="8"/>
      <c r="I225" s="108"/>
      <c r="J225" s="108"/>
      <c r="K225" s="108"/>
      <c r="L225" s="108"/>
    </row>
    <row r="226" spans="1:12" x14ac:dyDescent="0.25">
      <c r="A226" s="8"/>
      <c r="B226" s="8"/>
      <c r="C226" s="8"/>
      <c r="D226" s="8"/>
      <c r="E226" s="8"/>
      <c r="F226" s="8"/>
      <c r="G226" s="8"/>
      <c r="H226" s="8"/>
      <c r="I226" s="108"/>
      <c r="J226" s="108"/>
      <c r="K226" s="108"/>
      <c r="L226" s="108"/>
    </row>
    <row r="227" spans="1:12" x14ac:dyDescent="0.25">
      <c r="A227" s="8"/>
      <c r="B227" s="8"/>
      <c r="C227" s="8"/>
      <c r="D227" s="8"/>
      <c r="E227" s="8"/>
      <c r="F227" s="8"/>
      <c r="G227" s="8"/>
      <c r="H227" s="8"/>
      <c r="I227" s="108"/>
      <c r="J227" s="108"/>
      <c r="K227" s="108"/>
      <c r="L227" s="108"/>
    </row>
    <row r="228" spans="1:12" x14ac:dyDescent="0.25">
      <c r="A228" s="8"/>
      <c r="B228" s="8"/>
      <c r="C228" s="8"/>
      <c r="D228" s="8"/>
      <c r="E228" s="8"/>
      <c r="F228" s="8"/>
      <c r="G228" s="8"/>
      <c r="H228" s="8"/>
      <c r="I228" s="108"/>
      <c r="J228" s="108"/>
      <c r="K228" s="108"/>
      <c r="L228" s="108"/>
    </row>
    <row r="229" spans="1:12" x14ac:dyDescent="0.25">
      <c r="A229" s="8"/>
      <c r="B229" s="8"/>
      <c r="C229" s="8"/>
      <c r="D229" s="8"/>
      <c r="E229" s="8"/>
      <c r="F229" s="8"/>
      <c r="G229" s="8"/>
      <c r="H229" s="8"/>
      <c r="I229" s="108"/>
      <c r="J229" s="108"/>
      <c r="K229" s="108"/>
      <c r="L229" s="108"/>
    </row>
    <row r="230" spans="1:12" x14ac:dyDescent="0.25">
      <c r="A230" s="6"/>
      <c r="B230" s="6"/>
      <c r="C230" s="7"/>
      <c r="D230" s="7"/>
      <c r="E230" s="7"/>
      <c r="F230" s="7"/>
      <c r="G230" s="7"/>
      <c r="H230" s="7"/>
      <c r="I230" s="109"/>
      <c r="J230" s="109"/>
      <c r="K230" s="109"/>
      <c r="L230" s="110"/>
    </row>
  </sheetData>
  <mergeCells count="8">
    <mergeCell ref="N14:Q14"/>
    <mergeCell ref="N9:O9"/>
    <mergeCell ref="N10:O10"/>
    <mergeCell ref="N11:O11"/>
    <mergeCell ref="S2:V2"/>
    <mergeCell ref="N6:O6"/>
    <mergeCell ref="N7:O7"/>
    <mergeCell ref="N8:O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zoomScale="70" zoomScaleNormal="70" zoomScalePageLayoutView="70" workbookViewId="0">
      <selection activeCell="W21" sqref="W21"/>
    </sheetView>
  </sheetViews>
  <sheetFormatPr defaultColWidth="8.85546875" defaultRowHeight="15" x14ac:dyDescent="0.25"/>
  <cols>
    <col min="1" max="1" width="17.42578125" customWidth="1"/>
    <col min="3" max="3" width="21" customWidth="1"/>
    <col min="4" max="8" width="8.7109375" customWidth="1"/>
    <col min="9" max="12" width="8.7109375" style="63" customWidth="1"/>
    <col min="13" max="13" width="11.85546875" style="63" customWidth="1"/>
    <col min="14" max="14" width="8.85546875" style="63"/>
    <col min="15" max="15" width="31.140625" style="63" customWidth="1"/>
    <col min="16" max="16" width="12.7109375" style="63" customWidth="1"/>
    <col min="17" max="17" width="11.28515625" style="63" customWidth="1"/>
    <col min="18" max="18" width="14.28515625" style="63" customWidth="1"/>
    <col min="21" max="21" width="16.42578125" customWidth="1"/>
  </cols>
  <sheetData>
    <row r="1" spans="1:25" ht="30" x14ac:dyDescent="0.25">
      <c r="A1" s="40" t="s">
        <v>34</v>
      </c>
      <c r="B1" s="40" t="s">
        <v>25</v>
      </c>
      <c r="C1" s="41" t="s">
        <v>26</v>
      </c>
      <c r="D1" s="40" t="s">
        <v>0</v>
      </c>
      <c r="E1" s="40" t="s">
        <v>1</v>
      </c>
      <c r="F1" s="40" t="s">
        <v>2</v>
      </c>
      <c r="G1" s="40" t="s">
        <v>3</v>
      </c>
      <c r="H1" s="40" t="s">
        <v>4</v>
      </c>
      <c r="I1" s="59" t="s">
        <v>5</v>
      </c>
      <c r="J1" s="59" t="s">
        <v>6</v>
      </c>
      <c r="K1" s="59" t="s">
        <v>7</v>
      </c>
      <c r="L1" s="59" t="s">
        <v>8</v>
      </c>
      <c r="M1" s="58" t="s">
        <v>9</v>
      </c>
      <c r="O1" s="78" t="s">
        <v>22</v>
      </c>
      <c r="P1" s="104">
        <v>64</v>
      </c>
    </row>
    <row r="2" spans="1:25" ht="15.75" x14ac:dyDescent="0.25">
      <c r="A2" s="38" t="s">
        <v>18</v>
      </c>
      <c r="B2" s="24" t="s">
        <v>21</v>
      </c>
      <c r="C2" s="39" t="s">
        <v>39</v>
      </c>
      <c r="D2" s="5">
        <v>0</v>
      </c>
      <c r="E2" s="5">
        <v>0</v>
      </c>
      <c r="F2" s="5">
        <v>1</v>
      </c>
      <c r="G2" s="5">
        <v>1</v>
      </c>
      <c r="H2" s="5">
        <v>0</v>
      </c>
      <c r="I2" s="82">
        <v>0</v>
      </c>
      <c r="J2" s="82">
        <v>0</v>
      </c>
      <c r="K2" s="82">
        <v>0</v>
      </c>
      <c r="L2" s="82">
        <v>0</v>
      </c>
      <c r="M2" s="82">
        <v>2</v>
      </c>
      <c r="N2" s="62"/>
      <c r="O2" s="79" t="s">
        <v>56</v>
      </c>
      <c r="P2" s="78"/>
      <c r="Q2" s="62"/>
      <c r="R2" s="113"/>
      <c r="S2" s="9"/>
      <c r="T2" s="9"/>
      <c r="U2" s="9"/>
    </row>
    <row r="3" spans="1:25" ht="15.75" x14ac:dyDescent="0.25">
      <c r="A3" s="38" t="s">
        <v>18</v>
      </c>
      <c r="B3" s="24" t="s">
        <v>21</v>
      </c>
      <c r="C3" s="39" t="s">
        <v>39</v>
      </c>
      <c r="D3" s="5">
        <v>0</v>
      </c>
      <c r="E3" s="5">
        <v>0</v>
      </c>
      <c r="F3" s="5">
        <v>1</v>
      </c>
      <c r="G3" s="5">
        <v>1</v>
      </c>
      <c r="H3" s="5">
        <v>1</v>
      </c>
      <c r="I3" s="82">
        <v>0</v>
      </c>
      <c r="J3" s="82">
        <v>0</v>
      </c>
      <c r="K3" s="82">
        <v>0</v>
      </c>
      <c r="L3" s="82">
        <v>0</v>
      </c>
      <c r="M3" s="82">
        <v>3</v>
      </c>
      <c r="N3" s="62"/>
      <c r="O3" s="79" t="s">
        <v>88</v>
      </c>
      <c r="Q3" s="62"/>
      <c r="R3" s="114"/>
      <c r="S3" s="42"/>
      <c r="T3" s="42"/>
      <c r="U3" s="9"/>
    </row>
    <row r="4" spans="1:25" ht="15.75" x14ac:dyDescent="0.25">
      <c r="A4" s="38" t="s">
        <v>18</v>
      </c>
      <c r="B4" s="24" t="s">
        <v>21</v>
      </c>
      <c r="C4" s="39" t="s">
        <v>39</v>
      </c>
      <c r="D4" s="5">
        <v>3</v>
      </c>
      <c r="E4" s="5">
        <v>1</v>
      </c>
      <c r="F4" s="5">
        <v>0</v>
      </c>
      <c r="G4" s="5">
        <v>1</v>
      </c>
      <c r="H4" s="5">
        <v>1</v>
      </c>
      <c r="I4" s="82">
        <v>0</v>
      </c>
      <c r="J4" s="82">
        <v>1</v>
      </c>
      <c r="K4" s="82">
        <v>1</v>
      </c>
      <c r="L4" s="82">
        <v>0</v>
      </c>
      <c r="M4" s="82">
        <v>4</v>
      </c>
      <c r="N4" s="62"/>
      <c r="O4" s="62"/>
      <c r="P4" s="62"/>
      <c r="Q4" s="62"/>
      <c r="R4" s="114"/>
      <c r="S4" s="42"/>
      <c r="T4" s="42"/>
      <c r="U4" s="9"/>
    </row>
    <row r="5" spans="1:25" ht="29.25" x14ac:dyDescent="0.25">
      <c r="A5" s="38" t="s">
        <v>18</v>
      </c>
      <c r="B5" s="24" t="s">
        <v>21</v>
      </c>
      <c r="C5" s="39" t="s">
        <v>39</v>
      </c>
      <c r="D5" s="5">
        <v>3</v>
      </c>
      <c r="E5" s="5">
        <v>1</v>
      </c>
      <c r="F5" s="5">
        <v>0</v>
      </c>
      <c r="G5" s="5">
        <v>1</v>
      </c>
      <c r="H5" s="5">
        <v>1</v>
      </c>
      <c r="I5" s="82">
        <v>1</v>
      </c>
      <c r="J5" s="82">
        <v>0</v>
      </c>
      <c r="K5" s="82">
        <v>0</v>
      </c>
      <c r="L5" s="82">
        <v>0</v>
      </c>
      <c r="M5" s="82">
        <v>3</v>
      </c>
      <c r="N5" s="62"/>
      <c r="O5" s="129" t="s">
        <v>9</v>
      </c>
      <c r="P5" s="129"/>
      <c r="Q5" s="60" t="s">
        <v>43</v>
      </c>
      <c r="R5" s="80" t="s">
        <v>44</v>
      </c>
      <c r="S5" s="42"/>
      <c r="T5" s="42"/>
      <c r="U5" s="9"/>
    </row>
    <row r="6" spans="1:25" ht="15.75" x14ac:dyDescent="0.25">
      <c r="A6" s="38" t="s">
        <v>18</v>
      </c>
      <c r="B6" s="24" t="s">
        <v>21</v>
      </c>
      <c r="C6" s="39" t="s">
        <v>39</v>
      </c>
      <c r="D6" s="5">
        <v>0</v>
      </c>
      <c r="E6" s="5">
        <v>1</v>
      </c>
      <c r="F6" s="5">
        <v>1</v>
      </c>
      <c r="G6" s="5">
        <v>0</v>
      </c>
      <c r="H6" s="5">
        <v>2</v>
      </c>
      <c r="I6" s="82">
        <v>3</v>
      </c>
      <c r="J6" s="82">
        <v>1</v>
      </c>
      <c r="K6" s="82">
        <v>1</v>
      </c>
      <c r="L6" s="82">
        <v>0</v>
      </c>
      <c r="M6" s="82">
        <v>4</v>
      </c>
      <c r="N6" s="62"/>
      <c r="O6" s="124" t="s">
        <v>49</v>
      </c>
      <c r="P6" s="124"/>
      <c r="Q6" s="61">
        <f>COUNTIF($M$2:$M$100,1)</f>
        <v>2</v>
      </c>
      <c r="R6" s="83">
        <f>Q6/$Q$10*100</f>
        <v>3.125</v>
      </c>
      <c r="S6" s="42"/>
      <c r="T6" s="42"/>
      <c r="U6" s="9"/>
    </row>
    <row r="7" spans="1:25" ht="15.75" x14ac:dyDescent="0.25">
      <c r="A7" s="38" t="s">
        <v>18</v>
      </c>
      <c r="B7" s="24" t="s">
        <v>21</v>
      </c>
      <c r="C7" s="39" t="s">
        <v>39</v>
      </c>
      <c r="D7" s="5">
        <v>1</v>
      </c>
      <c r="E7" s="5">
        <v>0</v>
      </c>
      <c r="F7" s="5">
        <v>1</v>
      </c>
      <c r="G7" s="5">
        <v>0</v>
      </c>
      <c r="H7" s="5">
        <v>0</v>
      </c>
      <c r="I7" s="82">
        <v>2</v>
      </c>
      <c r="J7" s="82">
        <v>0</v>
      </c>
      <c r="K7" s="82">
        <v>0</v>
      </c>
      <c r="L7" s="82">
        <v>0</v>
      </c>
      <c r="M7" s="82">
        <v>3</v>
      </c>
      <c r="N7" s="62"/>
      <c r="O7" s="124" t="s">
        <v>50</v>
      </c>
      <c r="P7" s="124"/>
      <c r="Q7" s="61">
        <f>COUNTIF($M$2:$M$100,2)</f>
        <v>3</v>
      </c>
      <c r="R7" s="83">
        <f>Q7/$Q$10*100</f>
        <v>4.6875</v>
      </c>
      <c r="S7" s="9"/>
      <c r="T7" s="9"/>
      <c r="U7" s="9"/>
    </row>
    <row r="8" spans="1:25" ht="15.75" x14ac:dyDescent="0.25">
      <c r="A8" s="38" t="s">
        <v>18</v>
      </c>
      <c r="B8" s="24" t="s">
        <v>21</v>
      </c>
      <c r="C8" s="39" t="s">
        <v>39</v>
      </c>
      <c r="D8" s="5">
        <v>0</v>
      </c>
      <c r="E8" s="5">
        <v>1</v>
      </c>
      <c r="F8" s="5">
        <v>0</v>
      </c>
      <c r="G8" s="5">
        <v>1</v>
      </c>
      <c r="H8" s="5">
        <v>3</v>
      </c>
      <c r="I8" s="82">
        <v>0</v>
      </c>
      <c r="J8" s="82">
        <v>0</v>
      </c>
      <c r="K8" s="82">
        <v>2</v>
      </c>
      <c r="L8" s="82">
        <v>0</v>
      </c>
      <c r="M8" s="82">
        <v>4</v>
      </c>
      <c r="N8" s="62"/>
      <c r="O8" s="124" t="s">
        <v>51</v>
      </c>
      <c r="P8" s="124"/>
      <c r="Q8" s="61">
        <f>COUNTIF($M$2:$M$100,3)</f>
        <v>17</v>
      </c>
      <c r="R8" s="83">
        <f>Q8/$Q$10*100</f>
        <v>26.5625</v>
      </c>
      <c r="S8" s="22"/>
      <c r="T8" s="9"/>
      <c r="U8" s="9"/>
      <c r="V8" s="9"/>
      <c r="W8" s="9"/>
      <c r="X8" s="9"/>
      <c r="Y8" s="9"/>
    </row>
    <row r="9" spans="1:25" ht="15.75" x14ac:dyDescent="0.25">
      <c r="A9" s="38" t="s">
        <v>18</v>
      </c>
      <c r="B9" s="24" t="s">
        <v>21</v>
      </c>
      <c r="C9" s="39" t="s">
        <v>39</v>
      </c>
      <c r="D9" s="5">
        <v>3</v>
      </c>
      <c r="E9" s="5">
        <v>1</v>
      </c>
      <c r="F9" s="5">
        <v>2</v>
      </c>
      <c r="G9" s="5">
        <v>0</v>
      </c>
      <c r="H9" s="5">
        <v>1</v>
      </c>
      <c r="I9" s="82">
        <v>1</v>
      </c>
      <c r="J9" s="82">
        <v>3</v>
      </c>
      <c r="K9" s="82">
        <v>2</v>
      </c>
      <c r="L9" s="82">
        <v>3</v>
      </c>
      <c r="M9" s="82">
        <v>4</v>
      </c>
      <c r="N9" s="62"/>
      <c r="O9" s="124" t="s">
        <v>52</v>
      </c>
      <c r="P9" s="124"/>
      <c r="Q9" s="61">
        <f>COUNTIF($M$2:$M$100,4)</f>
        <v>42</v>
      </c>
      <c r="R9" s="83">
        <f>Q9/$Q$10*100</f>
        <v>65.625</v>
      </c>
      <c r="S9" s="9"/>
      <c r="T9" s="9"/>
      <c r="U9" s="9"/>
      <c r="V9" s="9"/>
      <c r="W9" s="9"/>
      <c r="X9" s="9"/>
      <c r="Y9" s="9"/>
    </row>
    <row r="10" spans="1:25" ht="15.75" x14ac:dyDescent="0.25">
      <c r="A10" s="38" t="s">
        <v>18</v>
      </c>
      <c r="B10" s="24" t="s">
        <v>21</v>
      </c>
      <c r="C10" s="39" t="s">
        <v>39</v>
      </c>
      <c r="D10" s="5">
        <v>1</v>
      </c>
      <c r="E10" s="5">
        <v>0</v>
      </c>
      <c r="F10" s="5">
        <v>1</v>
      </c>
      <c r="G10" s="5">
        <v>1</v>
      </c>
      <c r="H10" s="5">
        <v>1</v>
      </c>
      <c r="I10" s="82">
        <v>0</v>
      </c>
      <c r="J10" s="82">
        <v>1</v>
      </c>
      <c r="K10" s="82">
        <v>1</v>
      </c>
      <c r="L10" s="82">
        <v>0</v>
      </c>
      <c r="M10" s="82">
        <v>4</v>
      </c>
      <c r="N10" s="62"/>
      <c r="O10" s="124" t="s">
        <v>23</v>
      </c>
      <c r="P10" s="124"/>
      <c r="Q10" s="61">
        <f>SUM(Q6:Q9)</f>
        <v>64</v>
      </c>
      <c r="R10" s="82">
        <f>SUM(R6:R9)</f>
        <v>100</v>
      </c>
      <c r="S10" s="9"/>
      <c r="T10" s="9"/>
      <c r="U10" s="9"/>
      <c r="V10" s="9"/>
      <c r="W10" s="9"/>
      <c r="X10" s="9"/>
      <c r="Y10" s="9"/>
    </row>
    <row r="11" spans="1:25" ht="15.75" x14ac:dyDescent="0.25">
      <c r="A11" s="38" t="s">
        <v>18</v>
      </c>
      <c r="B11" s="24" t="s">
        <v>20</v>
      </c>
      <c r="C11" s="39" t="s">
        <v>40</v>
      </c>
      <c r="D11" s="5">
        <v>1</v>
      </c>
      <c r="E11" s="5">
        <v>2</v>
      </c>
      <c r="F11" s="5">
        <v>3</v>
      </c>
      <c r="G11" s="5">
        <v>2</v>
      </c>
      <c r="H11" s="5">
        <v>2</v>
      </c>
      <c r="I11" s="82">
        <v>2</v>
      </c>
      <c r="J11" s="82">
        <v>1</v>
      </c>
      <c r="K11" s="82">
        <v>2</v>
      </c>
      <c r="L11" s="82">
        <v>1</v>
      </c>
      <c r="M11" s="82">
        <v>4</v>
      </c>
      <c r="N11" s="62"/>
      <c r="O11" s="62"/>
      <c r="P11" s="62"/>
      <c r="Q11" s="62"/>
      <c r="R11" s="108"/>
      <c r="S11" s="9"/>
      <c r="T11" s="9"/>
      <c r="U11" s="9"/>
      <c r="V11" s="9"/>
      <c r="W11" s="9"/>
      <c r="X11" s="9"/>
      <c r="Y11" s="9"/>
    </row>
    <row r="12" spans="1:25" ht="15.75" x14ac:dyDescent="0.25">
      <c r="A12" s="38" t="s">
        <v>18</v>
      </c>
      <c r="B12" s="24" t="s">
        <v>20</v>
      </c>
      <c r="C12" s="39" t="s">
        <v>40</v>
      </c>
      <c r="D12" s="5">
        <v>3</v>
      </c>
      <c r="E12" s="5">
        <v>0</v>
      </c>
      <c r="F12" s="5">
        <v>0</v>
      </c>
      <c r="G12" s="5">
        <v>2</v>
      </c>
      <c r="H12" s="5">
        <v>1</v>
      </c>
      <c r="I12" s="82">
        <v>3</v>
      </c>
      <c r="J12" s="82">
        <v>1</v>
      </c>
      <c r="K12" s="82">
        <v>1</v>
      </c>
      <c r="L12" s="82">
        <v>3</v>
      </c>
      <c r="M12" s="82">
        <v>4</v>
      </c>
      <c r="N12" s="62"/>
      <c r="O12" s="62"/>
      <c r="P12" s="62"/>
      <c r="Q12" s="62"/>
      <c r="R12" s="108"/>
      <c r="S12" s="9"/>
      <c r="T12" s="9"/>
      <c r="U12" s="9"/>
      <c r="V12" s="9"/>
      <c r="W12" s="9"/>
      <c r="X12" s="9"/>
      <c r="Y12" s="9"/>
    </row>
    <row r="13" spans="1:25" ht="15.75" x14ac:dyDescent="0.25">
      <c r="A13" s="38" t="s">
        <v>18</v>
      </c>
      <c r="B13" s="24" t="s">
        <v>20</v>
      </c>
      <c r="C13" s="39" t="s">
        <v>40</v>
      </c>
      <c r="D13" s="5">
        <v>0</v>
      </c>
      <c r="E13" s="5">
        <v>0</v>
      </c>
      <c r="F13" s="5">
        <v>0</v>
      </c>
      <c r="G13" s="5">
        <v>0</v>
      </c>
      <c r="H13" s="5">
        <v>0</v>
      </c>
      <c r="I13" s="82">
        <v>1</v>
      </c>
      <c r="J13" s="82">
        <v>0</v>
      </c>
      <c r="K13" s="82">
        <v>1</v>
      </c>
      <c r="L13" s="82">
        <v>0</v>
      </c>
      <c r="M13" s="82">
        <v>4</v>
      </c>
      <c r="N13" s="62"/>
      <c r="O13" s="126" t="s">
        <v>45</v>
      </c>
      <c r="P13" s="127"/>
      <c r="Q13" s="127"/>
      <c r="R13" s="128"/>
      <c r="S13" s="9"/>
      <c r="T13" s="9"/>
      <c r="U13" s="9"/>
      <c r="V13" s="9"/>
      <c r="W13" s="9"/>
      <c r="X13" s="9"/>
      <c r="Y13" s="9"/>
    </row>
    <row r="14" spans="1:25" ht="15.75" x14ac:dyDescent="0.25">
      <c r="A14" s="38" t="s">
        <v>18</v>
      </c>
      <c r="B14" s="24" t="s">
        <v>20</v>
      </c>
      <c r="C14" s="39" t="s">
        <v>40</v>
      </c>
      <c r="D14" s="5">
        <v>0</v>
      </c>
      <c r="E14" s="5">
        <v>1</v>
      </c>
      <c r="F14" s="5">
        <v>3</v>
      </c>
      <c r="G14" s="5">
        <v>2</v>
      </c>
      <c r="H14" s="5">
        <v>2</v>
      </c>
      <c r="I14" s="82">
        <v>3</v>
      </c>
      <c r="J14" s="82">
        <v>2</v>
      </c>
      <c r="K14" s="82">
        <v>3</v>
      </c>
      <c r="L14" s="82">
        <v>3</v>
      </c>
      <c r="M14" s="82">
        <v>4</v>
      </c>
      <c r="N14" s="62"/>
      <c r="O14" s="61" t="s">
        <v>46</v>
      </c>
      <c r="P14" s="61" t="s">
        <v>47</v>
      </c>
      <c r="Q14" s="61" t="s">
        <v>55</v>
      </c>
      <c r="R14" s="61" t="s">
        <v>54</v>
      </c>
      <c r="S14" s="9"/>
      <c r="T14" s="9"/>
      <c r="U14" s="9"/>
      <c r="V14" s="9"/>
      <c r="W14" s="9"/>
      <c r="X14" s="9"/>
      <c r="Y14" s="9"/>
    </row>
    <row r="15" spans="1:25" ht="15.75" x14ac:dyDescent="0.25">
      <c r="A15" s="38" t="s">
        <v>18</v>
      </c>
      <c r="B15" s="24" t="s">
        <v>20</v>
      </c>
      <c r="C15" s="39" t="s">
        <v>40</v>
      </c>
      <c r="D15" s="5">
        <v>1</v>
      </c>
      <c r="E15" s="5">
        <v>2</v>
      </c>
      <c r="F15" s="5">
        <v>0</v>
      </c>
      <c r="G15" s="5">
        <v>3</v>
      </c>
      <c r="H15" s="5">
        <v>0</v>
      </c>
      <c r="I15" s="82">
        <v>3</v>
      </c>
      <c r="J15" s="82">
        <v>0</v>
      </c>
      <c r="K15" s="82">
        <v>0</v>
      </c>
      <c r="L15" s="82">
        <v>0</v>
      </c>
      <c r="M15" s="82">
        <v>4</v>
      </c>
      <c r="N15" s="62"/>
      <c r="O15" s="61" t="s">
        <v>39</v>
      </c>
      <c r="P15" s="61">
        <v>1</v>
      </c>
      <c r="Q15" s="61">
        <f>COUNTIFS($M$2:$M$100,1,$C$2:$C$100,"pier worker")</f>
        <v>0</v>
      </c>
      <c r="R15" s="61">
        <f>Q15/$Q$19*100</f>
        <v>0</v>
      </c>
      <c r="S15" s="9"/>
      <c r="T15" s="9"/>
      <c r="U15" s="9"/>
      <c r="V15" s="9"/>
      <c r="W15" s="9"/>
      <c r="X15" s="9"/>
      <c r="Y15" s="9"/>
    </row>
    <row r="16" spans="1:25" ht="15.75" x14ac:dyDescent="0.25">
      <c r="A16" s="38" t="s">
        <v>18</v>
      </c>
      <c r="B16" s="24" t="s">
        <v>20</v>
      </c>
      <c r="C16" s="39" t="s">
        <v>40</v>
      </c>
      <c r="D16" s="5">
        <v>0</v>
      </c>
      <c r="E16" s="5">
        <v>0</v>
      </c>
      <c r="F16" s="5">
        <v>0</v>
      </c>
      <c r="G16" s="5">
        <v>0</v>
      </c>
      <c r="H16" s="5">
        <v>0</v>
      </c>
      <c r="I16" s="82">
        <v>0</v>
      </c>
      <c r="J16" s="82">
        <v>0</v>
      </c>
      <c r="K16" s="82">
        <v>0</v>
      </c>
      <c r="L16" s="82">
        <v>0</v>
      </c>
      <c r="M16" s="82">
        <v>1</v>
      </c>
      <c r="N16" s="62"/>
      <c r="O16" s="61"/>
      <c r="P16" s="61">
        <v>2</v>
      </c>
      <c r="Q16" s="61">
        <f>COUNTIFS($M$2:$M$100,2,$C$2:$C$100,"pier worker")</f>
        <v>1</v>
      </c>
      <c r="R16" s="101">
        <f>Q16/$Q$19*100</f>
        <v>11.111111111111111</v>
      </c>
    </row>
    <row r="17" spans="1:25" ht="15.75" x14ac:dyDescent="0.25">
      <c r="A17" s="38" t="s">
        <v>18</v>
      </c>
      <c r="B17" s="24" t="s">
        <v>20</v>
      </c>
      <c r="C17" s="39" t="s">
        <v>40</v>
      </c>
      <c r="D17" s="5">
        <v>0</v>
      </c>
      <c r="E17" s="5">
        <v>1</v>
      </c>
      <c r="F17" s="5">
        <v>2</v>
      </c>
      <c r="G17" s="5">
        <v>0</v>
      </c>
      <c r="H17" s="5">
        <v>3</v>
      </c>
      <c r="I17" s="82">
        <v>2</v>
      </c>
      <c r="J17" s="82">
        <v>0</v>
      </c>
      <c r="K17" s="82">
        <v>0</v>
      </c>
      <c r="L17" s="82">
        <v>0</v>
      </c>
      <c r="M17" s="82">
        <v>4</v>
      </c>
      <c r="N17" s="62"/>
      <c r="O17" s="82"/>
      <c r="P17" s="82">
        <v>3</v>
      </c>
      <c r="Q17" s="61">
        <f>COUNTIFS($M$2:$M$100,3,$C$2:$C$100,"pier worker")</f>
        <v>3</v>
      </c>
      <c r="R17" s="101">
        <f>Q17/$Q$19*100</f>
        <v>33.333333333333329</v>
      </c>
      <c r="X17" s="10"/>
      <c r="Y17" s="10"/>
    </row>
    <row r="18" spans="1:25" ht="15.75" x14ac:dyDescent="0.25">
      <c r="A18" s="38" t="s">
        <v>18</v>
      </c>
      <c r="B18" s="24" t="s">
        <v>20</v>
      </c>
      <c r="C18" s="39" t="s">
        <v>40</v>
      </c>
      <c r="D18" s="5">
        <v>0</v>
      </c>
      <c r="E18" s="5">
        <v>0</v>
      </c>
      <c r="F18" s="5">
        <v>1</v>
      </c>
      <c r="G18" s="5">
        <v>1</v>
      </c>
      <c r="H18" s="5">
        <v>0</v>
      </c>
      <c r="I18" s="82">
        <v>1</v>
      </c>
      <c r="J18" s="82">
        <v>0</v>
      </c>
      <c r="K18" s="82">
        <v>0</v>
      </c>
      <c r="L18" s="82">
        <v>0</v>
      </c>
      <c r="M18" s="82">
        <v>3</v>
      </c>
      <c r="N18" s="62"/>
      <c r="O18" s="82"/>
      <c r="P18" s="82">
        <v>4</v>
      </c>
      <c r="Q18" s="61">
        <f>COUNTIFS($M$2:$M$100,4,$C$2:$C$100,"pier worker")</f>
        <v>5</v>
      </c>
      <c r="R18" s="101">
        <f>Q18/$Q$19*100</f>
        <v>55.555555555555557</v>
      </c>
      <c r="X18" s="11"/>
      <c r="Y18" s="11"/>
    </row>
    <row r="19" spans="1:25" ht="15.75" x14ac:dyDescent="0.25">
      <c r="A19" s="38" t="s">
        <v>18</v>
      </c>
      <c r="B19" s="24" t="s">
        <v>21</v>
      </c>
      <c r="C19" s="39" t="s">
        <v>41</v>
      </c>
      <c r="D19" s="5">
        <v>3</v>
      </c>
      <c r="E19" s="5">
        <v>3</v>
      </c>
      <c r="F19" s="5">
        <v>3</v>
      </c>
      <c r="G19" s="5">
        <v>3</v>
      </c>
      <c r="H19" s="5">
        <v>3</v>
      </c>
      <c r="I19" s="82">
        <v>3</v>
      </c>
      <c r="J19" s="82">
        <v>3</v>
      </c>
      <c r="K19" s="82">
        <v>0</v>
      </c>
      <c r="L19" s="82">
        <v>0</v>
      </c>
      <c r="M19" s="82">
        <v>4</v>
      </c>
      <c r="N19" s="62"/>
      <c r="O19" s="82" t="s">
        <v>23</v>
      </c>
      <c r="P19" s="82"/>
      <c r="Q19" s="82">
        <f>SUM(Q15:Q18)</f>
        <v>9</v>
      </c>
      <c r="R19" s="61">
        <f>SUM(R15:R18)</f>
        <v>100</v>
      </c>
      <c r="X19" s="12"/>
      <c r="Y19" s="12"/>
    </row>
    <row r="20" spans="1:25" ht="15.75" x14ac:dyDescent="0.25">
      <c r="A20" s="38" t="s">
        <v>18</v>
      </c>
      <c r="B20" s="24" t="s">
        <v>21</v>
      </c>
      <c r="C20" s="39" t="s">
        <v>41</v>
      </c>
      <c r="D20" s="5">
        <v>0</v>
      </c>
      <c r="E20" s="5">
        <v>3</v>
      </c>
      <c r="F20" s="5">
        <v>3</v>
      </c>
      <c r="G20" s="5">
        <v>0</v>
      </c>
      <c r="H20" s="5">
        <v>0</v>
      </c>
      <c r="I20" s="82">
        <v>2</v>
      </c>
      <c r="J20" s="82">
        <v>0</v>
      </c>
      <c r="K20" s="82">
        <v>0</v>
      </c>
      <c r="L20" s="82">
        <v>0</v>
      </c>
      <c r="M20" s="82">
        <v>3</v>
      </c>
      <c r="N20" s="62"/>
      <c r="O20" s="61"/>
      <c r="P20" s="61"/>
      <c r="Q20" s="82"/>
      <c r="R20" s="61"/>
      <c r="X20" s="12"/>
      <c r="Y20" s="12"/>
    </row>
    <row r="21" spans="1:25" ht="15.75" x14ac:dyDescent="0.25">
      <c r="A21" s="38" t="s">
        <v>18</v>
      </c>
      <c r="B21" s="24" t="s">
        <v>21</v>
      </c>
      <c r="C21" s="39" t="s">
        <v>41</v>
      </c>
      <c r="D21" s="5">
        <v>0</v>
      </c>
      <c r="E21" s="5">
        <v>3</v>
      </c>
      <c r="F21" s="5">
        <v>3</v>
      </c>
      <c r="G21" s="5">
        <v>0</v>
      </c>
      <c r="H21" s="5">
        <v>0</v>
      </c>
      <c r="I21" s="82">
        <v>2</v>
      </c>
      <c r="J21" s="82">
        <v>0</v>
      </c>
      <c r="K21" s="82">
        <v>0</v>
      </c>
      <c r="L21" s="82">
        <v>0</v>
      </c>
      <c r="M21" s="82">
        <v>3</v>
      </c>
      <c r="N21" s="62"/>
      <c r="O21" s="86" t="s">
        <v>95</v>
      </c>
      <c r="P21" s="82">
        <v>1</v>
      </c>
      <c r="Q21" s="61">
        <f>COUNTIFS($M$2:$M$100,1,$C$2:$C$100,"pier worker / fisher")</f>
        <v>1</v>
      </c>
      <c r="R21" s="61">
        <f>Q21/$Q$25*100</f>
        <v>12.5</v>
      </c>
      <c r="X21" s="12"/>
      <c r="Y21" s="12"/>
    </row>
    <row r="22" spans="1:25" ht="15.75" x14ac:dyDescent="0.25">
      <c r="A22" s="38" t="s">
        <v>18</v>
      </c>
      <c r="B22" s="24" t="s">
        <v>21</v>
      </c>
      <c r="C22" s="39" t="s">
        <v>41</v>
      </c>
      <c r="D22" s="5">
        <v>3</v>
      </c>
      <c r="E22" s="5">
        <v>3</v>
      </c>
      <c r="F22" s="5">
        <v>3</v>
      </c>
      <c r="G22" s="5">
        <v>3</v>
      </c>
      <c r="H22" s="5">
        <v>2</v>
      </c>
      <c r="I22" s="82">
        <v>3</v>
      </c>
      <c r="J22" s="82">
        <v>2</v>
      </c>
      <c r="K22" s="82">
        <v>1</v>
      </c>
      <c r="L22" s="82">
        <v>3</v>
      </c>
      <c r="M22" s="82">
        <v>4</v>
      </c>
      <c r="N22" s="62"/>
      <c r="O22" s="86"/>
      <c r="P22" s="82">
        <v>2</v>
      </c>
      <c r="Q22" s="61">
        <f>COUNTIFS($M$2:$M$100,2,$C$2:$C$100,"pier worker / fisher")</f>
        <v>0</v>
      </c>
      <c r="R22" s="61">
        <f>Q22/$Q$25*100</f>
        <v>0</v>
      </c>
      <c r="S22" s="1"/>
      <c r="T22" s="1"/>
      <c r="U22" s="1"/>
      <c r="V22" s="1"/>
      <c r="W22" s="1"/>
      <c r="X22" s="1"/>
      <c r="Y22" s="1"/>
    </row>
    <row r="23" spans="1:25" ht="15.75" x14ac:dyDescent="0.25">
      <c r="A23" s="38" t="s">
        <v>18</v>
      </c>
      <c r="B23" s="24" t="s">
        <v>21</v>
      </c>
      <c r="C23" s="39" t="s">
        <v>41</v>
      </c>
      <c r="D23" s="5">
        <v>1</v>
      </c>
      <c r="E23" s="5">
        <v>1</v>
      </c>
      <c r="F23" s="5">
        <v>1</v>
      </c>
      <c r="G23" s="5">
        <v>0</v>
      </c>
      <c r="H23" s="5">
        <v>2</v>
      </c>
      <c r="I23" s="82">
        <v>2</v>
      </c>
      <c r="J23" s="82">
        <v>2</v>
      </c>
      <c r="K23" s="82">
        <v>2</v>
      </c>
      <c r="L23" s="82">
        <v>0</v>
      </c>
      <c r="M23" s="82">
        <v>4</v>
      </c>
      <c r="N23" s="62"/>
      <c r="O23" s="86"/>
      <c r="P23" s="82">
        <v>3</v>
      </c>
      <c r="Q23" s="61">
        <f>COUNTIFS($M$2:$M$100,3,$C$2:$C$100,"pier worker / fisher")</f>
        <v>1</v>
      </c>
      <c r="R23" s="61">
        <f>Q23/$Q$25*100</f>
        <v>12.5</v>
      </c>
    </row>
    <row r="24" spans="1:25" ht="15.75" x14ac:dyDescent="0.25">
      <c r="A24" s="38" t="s">
        <v>18</v>
      </c>
      <c r="B24" s="24" t="s">
        <v>21</v>
      </c>
      <c r="C24" s="39" t="s">
        <v>41</v>
      </c>
      <c r="D24" s="5">
        <v>1</v>
      </c>
      <c r="E24" s="5">
        <v>1</v>
      </c>
      <c r="F24" s="5">
        <v>1</v>
      </c>
      <c r="G24" s="5">
        <v>0</v>
      </c>
      <c r="H24" s="5">
        <v>2</v>
      </c>
      <c r="I24" s="82">
        <v>2</v>
      </c>
      <c r="J24" s="82">
        <v>2</v>
      </c>
      <c r="K24" s="82">
        <v>2</v>
      </c>
      <c r="L24" s="82">
        <v>0</v>
      </c>
      <c r="M24" s="82">
        <v>4</v>
      </c>
      <c r="N24" s="62"/>
      <c r="O24" s="82"/>
      <c r="P24" s="82">
        <v>4</v>
      </c>
      <c r="Q24" s="61">
        <f>COUNTIFS($M$2:$M$100,4,$C$2:$C$100,"pier worker / fisher")</f>
        <v>6</v>
      </c>
      <c r="R24" s="61">
        <f>Q24/$Q$25*100</f>
        <v>75</v>
      </c>
    </row>
    <row r="25" spans="1:25" ht="15.75" x14ac:dyDescent="0.25">
      <c r="A25" s="38" t="s">
        <v>18</v>
      </c>
      <c r="B25" s="24" t="s">
        <v>21</v>
      </c>
      <c r="C25" s="39" t="s">
        <v>41</v>
      </c>
      <c r="D25" s="5">
        <v>1</v>
      </c>
      <c r="E25" s="5">
        <v>1</v>
      </c>
      <c r="F25" s="5">
        <v>1</v>
      </c>
      <c r="G25" s="5">
        <v>0</v>
      </c>
      <c r="H25" s="5">
        <v>2</v>
      </c>
      <c r="I25" s="82">
        <v>2</v>
      </c>
      <c r="J25" s="82">
        <v>2</v>
      </c>
      <c r="K25" s="82">
        <v>2</v>
      </c>
      <c r="L25" s="82">
        <v>0</v>
      </c>
      <c r="M25" s="82">
        <v>4</v>
      </c>
      <c r="N25" s="62"/>
      <c r="O25" s="61" t="s">
        <v>23</v>
      </c>
      <c r="P25" s="61"/>
      <c r="Q25" s="61">
        <f>SUM(Q21:Q24)</f>
        <v>8</v>
      </c>
      <c r="R25" s="61">
        <f>SUM(R21:R24)</f>
        <v>100</v>
      </c>
    </row>
    <row r="26" spans="1:25" ht="15.75" x14ac:dyDescent="0.25">
      <c r="A26" s="38" t="s">
        <v>18</v>
      </c>
      <c r="B26" s="24" t="s">
        <v>21</v>
      </c>
      <c r="C26" s="39" t="s">
        <v>41</v>
      </c>
      <c r="D26" s="5">
        <v>1</v>
      </c>
      <c r="E26" s="5">
        <v>2</v>
      </c>
      <c r="F26" s="5">
        <v>3</v>
      </c>
      <c r="G26" s="5">
        <v>0</v>
      </c>
      <c r="H26" s="5">
        <v>0</v>
      </c>
      <c r="I26" s="82">
        <v>0</v>
      </c>
      <c r="J26" s="82">
        <v>0</v>
      </c>
      <c r="K26" s="82">
        <v>0</v>
      </c>
      <c r="L26" s="82">
        <v>0</v>
      </c>
      <c r="M26" s="82">
        <v>3</v>
      </c>
      <c r="N26" s="62"/>
      <c r="O26" s="61"/>
      <c r="P26" s="61"/>
      <c r="Q26" s="61"/>
      <c r="R26" s="61"/>
    </row>
    <row r="27" spans="1:25" ht="15.75" x14ac:dyDescent="0.25">
      <c r="A27" s="38" t="s">
        <v>18</v>
      </c>
      <c r="B27" s="24" t="s">
        <v>21</v>
      </c>
      <c r="C27" s="39" t="s">
        <v>41</v>
      </c>
      <c r="D27" s="5">
        <v>0</v>
      </c>
      <c r="E27" s="5">
        <v>0</v>
      </c>
      <c r="F27" s="5">
        <v>0</v>
      </c>
      <c r="G27" s="5">
        <v>1</v>
      </c>
      <c r="H27" s="5">
        <v>0</v>
      </c>
      <c r="I27" s="82">
        <v>0</v>
      </c>
      <c r="J27" s="82">
        <v>0</v>
      </c>
      <c r="K27" s="82">
        <v>1</v>
      </c>
      <c r="L27" s="82">
        <v>0</v>
      </c>
      <c r="M27" s="82">
        <v>4</v>
      </c>
      <c r="N27" s="62"/>
      <c r="O27" s="61" t="s">
        <v>41</v>
      </c>
      <c r="P27" s="61">
        <v>1</v>
      </c>
      <c r="Q27" s="61">
        <f>COUNTIFS($M$2:$M$100,1,$C$2:$C$100,"Factory worker")</f>
        <v>1</v>
      </c>
      <c r="R27" s="101">
        <f>Q27/$Q$31*100</f>
        <v>2.5641025641025639</v>
      </c>
    </row>
    <row r="28" spans="1:25" ht="15.75" x14ac:dyDescent="0.25">
      <c r="A28" s="38" t="s">
        <v>18</v>
      </c>
      <c r="B28" s="24" t="s">
        <v>21</v>
      </c>
      <c r="C28" s="39" t="s">
        <v>41</v>
      </c>
      <c r="D28" s="5">
        <v>1</v>
      </c>
      <c r="E28" s="5">
        <v>2</v>
      </c>
      <c r="F28" s="5">
        <v>1</v>
      </c>
      <c r="G28" s="5">
        <v>3</v>
      </c>
      <c r="H28" s="5">
        <v>3</v>
      </c>
      <c r="I28" s="82">
        <v>2</v>
      </c>
      <c r="J28" s="82">
        <v>0</v>
      </c>
      <c r="K28" s="82">
        <v>0</v>
      </c>
      <c r="L28" s="82">
        <v>0</v>
      </c>
      <c r="M28" s="82">
        <v>4</v>
      </c>
      <c r="N28" s="62"/>
      <c r="O28" s="61"/>
      <c r="P28" s="61">
        <v>2</v>
      </c>
      <c r="Q28" s="61">
        <f>COUNTIFS($M$2:$M$100,2,$C$2:$C$100,"Factory worker")</f>
        <v>2</v>
      </c>
      <c r="R28" s="101">
        <f>Q28/$Q$31*100</f>
        <v>5.1282051282051277</v>
      </c>
    </row>
    <row r="29" spans="1:25" ht="15.75" x14ac:dyDescent="0.25">
      <c r="A29" s="38" t="s">
        <v>18</v>
      </c>
      <c r="B29" s="24" t="s">
        <v>21</v>
      </c>
      <c r="C29" s="39" t="s">
        <v>41</v>
      </c>
      <c r="D29" s="5">
        <v>1</v>
      </c>
      <c r="E29" s="5">
        <v>3</v>
      </c>
      <c r="F29" s="5">
        <v>0</v>
      </c>
      <c r="G29" s="5">
        <v>1</v>
      </c>
      <c r="H29" s="5">
        <v>0</v>
      </c>
      <c r="I29" s="82">
        <v>0</v>
      </c>
      <c r="J29" s="82">
        <v>3</v>
      </c>
      <c r="K29" s="82">
        <v>1</v>
      </c>
      <c r="L29" s="82">
        <v>0</v>
      </c>
      <c r="M29" s="82">
        <v>4</v>
      </c>
      <c r="N29" s="62"/>
      <c r="O29" s="61"/>
      <c r="P29" s="61">
        <v>3</v>
      </c>
      <c r="Q29" s="61">
        <f>COUNTIFS($M$2:$M$100,3,$C$2:$C$100,"Factory worker")</f>
        <v>13</v>
      </c>
      <c r="R29" s="101">
        <f>Q29/$Q$31*100</f>
        <v>33.333333333333329</v>
      </c>
    </row>
    <row r="30" spans="1:25" ht="15.75" x14ac:dyDescent="0.25">
      <c r="A30" s="38" t="s">
        <v>18</v>
      </c>
      <c r="B30" s="24" t="s">
        <v>21</v>
      </c>
      <c r="C30" s="39" t="s">
        <v>41</v>
      </c>
      <c r="D30" s="5">
        <v>1</v>
      </c>
      <c r="E30" s="5">
        <v>2</v>
      </c>
      <c r="F30" s="5">
        <v>0</v>
      </c>
      <c r="G30" s="5">
        <v>1</v>
      </c>
      <c r="H30" s="5">
        <v>0</v>
      </c>
      <c r="I30" s="82">
        <v>2</v>
      </c>
      <c r="J30" s="82">
        <v>0</v>
      </c>
      <c r="K30" s="82">
        <v>0</v>
      </c>
      <c r="L30" s="82">
        <v>0</v>
      </c>
      <c r="M30" s="82">
        <v>3</v>
      </c>
      <c r="N30" s="62"/>
      <c r="O30" s="61"/>
      <c r="P30" s="61">
        <v>4</v>
      </c>
      <c r="Q30" s="61">
        <f>COUNTIFS($M$2:$M$100,4,$C$2:$C$100,"Factory worker")</f>
        <v>23</v>
      </c>
      <c r="R30" s="101">
        <f>Q30/$Q$31*100</f>
        <v>58.974358974358978</v>
      </c>
    </row>
    <row r="31" spans="1:25" ht="15.75" x14ac:dyDescent="0.25">
      <c r="A31" s="38" t="s">
        <v>18</v>
      </c>
      <c r="B31" s="24" t="s">
        <v>21</v>
      </c>
      <c r="C31" s="39" t="s">
        <v>41</v>
      </c>
      <c r="D31" s="5">
        <v>3</v>
      </c>
      <c r="E31" s="5">
        <v>3</v>
      </c>
      <c r="F31" s="5">
        <v>2</v>
      </c>
      <c r="G31" s="5">
        <v>3</v>
      </c>
      <c r="H31" s="5">
        <v>3</v>
      </c>
      <c r="I31" s="82">
        <v>1</v>
      </c>
      <c r="J31" s="82">
        <v>3</v>
      </c>
      <c r="K31" s="82">
        <v>3</v>
      </c>
      <c r="L31" s="82">
        <v>3</v>
      </c>
      <c r="M31" s="82">
        <v>4</v>
      </c>
      <c r="N31" s="62"/>
      <c r="O31" s="61" t="s">
        <v>23</v>
      </c>
      <c r="P31" s="61"/>
      <c r="Q31" s="61">
        <f>SUM(Q27:Q30)</f>
        <v>39</v>
      </c>
      <c r="R31" s="101">
        <f>SUM(R27:R30)</f>
        <v>100</v>
      </c>
    </row>
    <row r="32" spans="1:25" ht="15.75" x14ac:dyDescent="0.25">
      <c r="A32" s="38" t="s">
        <v>18</v>
      </c>
      <c r="B32" s="24" t="s">
        <v>21</v>
      </c>
      <c r="C32" s="39" t="s">
        <v>41</v>
      </c>
      <c r="D32" s="5">
        <v>1</v>
      </c>
      <c r="E32" s="5">
        <v>3</v>
      </c>
      <c r="F32" s="5">
        <v>1</v>
      </c>
      <c r="G32" s="5">
        <v>1</v>
      </c>
      <c r="H32" s="5">
        <v>0</v>
      </c>
      <c r="I32" s="82">
        <v>1</v>
      </c>
      <c r="J32" s="82">
        <v>0</v>
      </c>
      <c r="K32" s="82">
        <v>0</v>
      </c>
      <c r="L32" s="82">
        <v>0</v>
      </c>
      <c r="M32" s="82">
        <v>3</v>
      </c>
      <c r="N32" s="62"/>
      <c r="O32" s="61"/>
      <c r="P32" s="61"/>
      <c r="Q32" s="61"/>
      <c r="R32" s="61"/>
    </row>
    <row r="33" spans="1:18" ht="15.75" x14ac:dyDescent="0.25">
      <c r="A33" s="38" t="s">
        <v>18</v>
      </c>
      <c r="B33" s="24" t="s">
        <v>21</v>
      </c>
      <c r="C33" s="39" t="s">
        <v>41</v>
      </c>
      <c r="D33" s="5">
        <v>3</v>
      </c>
      <c r="E33" s="5">
        <v>3</v>
      </c>
      <c r="F33" s="5">
        <v>3</v>
      </c>
      <c r="G33" s="5">
        <v>3</v>
      </c>
      <c r="H33" s="5">
        <v>3</v>
      </c>
      <c r="I33" s="82">
        <v>1</v>
      </c>
      <c r="J33" s="82">
        <v>2</v>
      </c>
      <c r="K33" s="82">
        <v>1</v>
      </c>
      <c r="L33" s="82">
        <v>1</v>
      </c>
      <c r="M33" s="82">
        <v>4</v>
      </c>
      <c r="N33" s="62"/>
      <c r="O33" s="61" t="s">
        <v>53</v>
      </c>
      <c r="P33" s="61">
        <v>1</v>
      </c>
      <c r="Q33" s="61">
        <f>COUNTIFS($M$2:$M$100,1,$C$2:$C$100,"fisher")</f>
        <v>0</v>
      </c>
      <c r="R33" s="61">
        <v>0</v>
      </c>
    </row>
    <row r="34" spans="1:18" ht="15.75" x14ac:dyDescent="0.25">
      <c r="A34" s="38" t="s">
        <v>18</v>
      </c>
      <c r="B34" s="24" t="s">
        <v>21</v>
      </c>
      <c r="C34" s="39" t="s">
        <v>41</v>
      </c>
      <c r="D34" s="5">
        <v>0</v>
      </c>
      <c r="E34" s="5">
        <v>1</v>
      </c>
      <c r="F34" s="5">
        <v>1</v>
      </c>
      <c r="G34" s="5">
        <v>1</v>
      </c>
      <c r="H34" s="5">
        <v>0</v>
      </c>
      <c r="I34" s="82">
        <v>2</v>
      </c>
      <c r="J34" s="82">
        <v>0</v>
      </c>
      <c r="K34" s="82">
        <v>0</v>
      </c>
      <c r="L34" s="82">
        <v>0</v>
      </c>
      <c r="M34" s="82">
        <v>3</v>
      </c>
      <c r="N34" s="62"/>
      <c r="O34" s="61"/>
      <c r="P34" s="61">
        <v>2</v>
      </c>
      <c r="Q34" s="61">
        <f>COUNTIFS($M$2:$M$100,2,$C$2:$C$100,"fisher")</f>
        <v>0</v>
      </c>
      <c r="R34" s="61">
        <v>0</v>
      </c>
    </row>
    <row r="35" spans="1:18" ht="15.75" x14ac:dyDescent="0.25">
      <c r="A35" s="38" t="s">
        <v>18</v>
      </c>
      <c r="B35" s="24" t="s">
        <v>21</v>
      </c>
      <c r="C35" s="39" t="s">
        <v>41</v>
      </c>
      <c r="D35" s="5">
        <v>0</v>
      </c>
      <c r="E35" s="5">
        <v>1</v>
      </c>
      <c r="F35" s="5">
        <v>0</v>
      </c>
      <c r="G35" s="5">
        <v>3</v>
      </c>
      <c r="H35" s="5">
        <v>0</v>
      </c>
      <c r="I35" s="82">
        <v>0</v>
      </c>
      <c r="J35" s="82">
        <v>3</v>
      </c>
      <c r="K35" s="82">
        <v>0</v>
      </c>
      <c r="L35" s="82">
        <v>0</v>
      </c>
      <c r="M35" s="82">
        <v>4</v>
      </c>
      <c r="N35" s="62"/>
      <c r="O35" s="61"/>
      <c r="P35" s="61">
        <v>3</v>
      </c>
      <c r="Q35" s="61">
        <f>COUNTIFS($M$2:$M$100,3,$C$2:$C$100,"Fisher")</f>
        <v>0</v>
      </c>
      <c r="R35" s="61">
        <v>0</v>
      </c>
    </row>
    <row r="36" spans="1:18" ht="15.75" x14ac:dyDescent="0.25">
      <c r="A36" s="38" t="s">
        <v>18</v>
      </c>
      <c r="B36" s="24" t="s">
        <v>21</v>
      </c>
      <c r="C36" s="39" t="s">
        <v>41</v>
      </c>
      <c r="D36" s="5">
        <v>0</v>
      </c>
      <c r="E36" s="5">
        <v>3</v>
      </c>
      <c r="F36" s="5">
        <v>3</v>
      </c>
      <c r="G36" s="5">
        <v>0</v>
      </c>
      <c r="H36" s="5">
        <v>3</v>
      </c>
      <c r="I36" s="82">
        <v>0</v>
      </c>
      <c r="J36" s="82">
        <v>3</v>
      </c>
      <c r="K36" s="82">
        <v>3</v>
      </c>
      <c r="L36" s="82">
        <v>0</v>
      </c>
      <c r="M36" s="82">
        <v>4</v>
      </c>
      <c r="N36" s="62"/>
      <c r="O36" s="61"/>
      <c r="P36" s="61">
        <v>4</v>
      </c>
      <c r="Q36" s="61">
        <f>COUNTIFS($M$2:$M$100,4,$C$2:$C$100,"fisher")</f>
        <v>8</v>
      </c>
      <c r="R36" s="61">
        <v>100</v>
      </c>
    </row>
    <row r="37" spans="1:18" ht="15.75" x14ac:dyDescent="0.25">
      <c r="A37" s="38" t="s">
        <v>18</v>
      </c>
      <c r="B37" s="24" t="s">
        <v>21</v>
      </c>
      <c r="C37" s="39" t="s">
        <v>41</v>
      </c>
      <c r="D37" s="5">
        <v>1</v>
      </c>
      <c r="E37" s="5">
        <v>3</v>
      </c>
      <c r="F37" s="5">
        <v>3</v>
      </c>
      <c r="G37" s="5">
        <v>3</v>
      </c>
      <c r="H37" s="5">
        <v>1</v>
      </c>
      <c r="I37" s="82">
        <v>3</v>
      </c>
      <c r="J37" s="82">
        <v>0</v>
      </c>
      <c r="K37" s="82">
        <v>0</v>
      </c>
      <c r="L37" s="82">
        <v>1</v>
      </c>
      <c r="M37" s="82">
        <v>4</v>
      </c>
      <c r="N37" s="62"/>
      <c r="O37" s="61" t="s">
        <v>23</v>
      </c>
      <c r="P37" s="61"/>
      <c r="Q37" s="61">
        <f>SUM(Q33:Q36)</f>
        <v>8</v>
      </c>
      <c r="R37" s="61">
        <v>100</v>
      </c>
    </row>
    <row r="38" spans="1:18" ht="15.75" x14ac:dyDescent="0.25">
      <c r="A38" s="38" t="s">
        <v>18</v>
      </c>
      <c r="B38" s="24" t="s">
        <v>20</v>
      </c>
      <c r="C38" s="39" t="s">
        <v>41</v>
      </c>
      <c r="D38" s="5">
        <v>3</v>
      </c>
      <c r="E38" s="5">
        <v>0</v>
      </c>
      <c r="F38" s="5">
        <v>0</v>
      </c>
      <c r="G38" s="5">
        <v>0</v>
      </c>
      <c r="H38" s="5">
        <v>0</v>
      </c>
      <c r="I38" s="82">
        <v>0</v>
      </c>
      <c r="J38" s="82">
        <v>0</v>
      </c>
      <c r="K38" s="82">
        <v>0</v>
      </c>
      <c r="L38" s="82">
        <v>0</v>
      </c>
      <c r="M38" s="82">
        <v>2</v>
      </c>
      <c r="N38" s="62"/>
    </row>
    <row r="39" spans="1:18" ht="15.75" x14ac:dyDescent="0.25">
      <c r="A39" s="38" t="s">
        <v>18</v>
      </c>
      <c r="B39" s="24" t="s">
        <v>20</v>
      </c>
      <c r="C39" s="39" t="s">
        <v>41</v>
      </c>
      <c r="D39" s="5">
        <v>1</v>
      </c>
      <c r="E39" s="5">
        <v>0</v>
      </c>
      <c r="F39" s="5">
        <v>1</v>
      </c>
      <c r="G39" s="5">
        <v>0</v>
      </c>
      <c r="H39" s="5">
        <v>1</v>
      </c>
      <c r="I39" s="82">
        <v>2</v>
      </c>
      <c r="J39" s="82">
        <v>0</v>
      </c>
      <c r="K39" s="82">
        <v>0</v>
      </c>
      <c r="L39" s="82">
        <v>0</v>
      </c>
      <c r="M39" s="82">
        <v>3</v>
      </c>
      <c r="N39" s="62"/>
      <c r="O39" s="62"/>
      <c r="P39" s="62"/>
    </row>
    <row r="40" spans="1:18" ht="15.75" x14ac:dyDescent="0.25">
      <c r="A40" s="38" t="s">
        <v>18</v>
      </c>
      <c r="B40" s="24" t="s">
        <v>20</v>
      </c>
      <c r="C40" s="39" t="s">
        <v>41</v>
      </c>
      <c r="D40" s="5">
        <v>1</v>
      </c>
      <c r="E40" s="5">
        <v>0</v>
      </c>
      <c r="F40" s="5">
        <v>1</v>
      </c>
      <c r="G40" s="5">
        <v>0</v>
      </c>
      <c r="H40" s="5">
        <v>0</v>
      </c>
      <c r="I40" s="82">
        <v>2</v>
      </c>
      <c r="J40" s="82">
        <v>0</v>
      </c>
      <c r="K40" s="82">
        <v>0</v>
      </c>
      <c r="L40" s="82">
        <v>0</v>
      </c>
      <c r="M40" s="82">
        <v>3</v>
      </c>
      <c r="N40" s="62"/>
      <c r="O40" s="62"/>
      <c r="P40" s="62"/>
    </row>
    <row r="41" spans="1:18" ht="15.75" x14ac:dyDescent="0.25">
      <c r="A41" s="38" t="s">
        <v>18</v>
      </c>
      <c r="B41" s="24" t="s">
        <v>20</v>
      </c>
      <c r="C41" s="39" t="s">
        <v>41</v>
      </c>
      <c r="D41" s="5">
        <v>3</v>
      </c>
      <c r="E41" s="5">
        <v>0</v>
      </c>
      <c r="F41" s="5">
        <v>2</v>
      </c>
      <c r="G41" s="5">
        <v>0</v>
      </c>
      <c r="H41" s="5">
        <v>2</v>
      </c>
      <c r="I41" s="82">
        <v>3</v>
      </c>
      <c r="J41" s="82">
        <v>0</v>
      </c>
      <c r="K41" s="82">
        <v>0</v>
      </c>
      <c r="L41" s="82">
        <v>0</v>
      </c>
      <c r="M41" s="82">
        <v>4</v>
      </c>
      <c r="N41" s="62"/>
      <c r="O41" s="62"/>
      <c r="P41" s="62"/>
    </row>
    <row r="42" spans="1:18" ht="15.75" x14ac:dyDescent="0.25">
      <c r="A42" s="38" t="s">
        <v>18</v>
      </c>
      <c r="B42" s="24" t="s">
        <v>20</v>
      </c>
      <c r="C42" s="39" t="s">
        <v>41</v>
      </c>
      <c r="D42" s="5">
        <v>3</v>
      </c>
      <c r="E42" s="5">
        <v>0</v>
      </c>
      <c r="F42" s="5">
        <v>2</v>
      </c>
      <c r="G42" s="5">
        <v>0</v>
      </c>
      <c r="H42" s="5">
        <v>2</v>
      </c>
      <c r="I42" s="82">
        <v>3</v>
      </c>
      <c r="J42" s="82">
        <v>0</v>
      </c>
      <c r="K42" s="82">
        <v>0</v>
      </c>
      <c r="L42" s="82">
        <v>0</v>
      </c>
      <c r="M42" s="82">
        <v>4</v>
      </c>
      <c r="N42" s="62"/>
      <c r="O42" s="62"/>
      <c r="P42" s="62"/>
    </row>
    <row r="43" spans="1:18" ht="15.75" x14ac:dyDescent="0.25">
      <c r="A43" s="38" t="s">
        <v>18</v>
      </c>
      <c r="B43" s="24" t="s">
        <v>20</v>
      </c>
      <c r="C43" s="39" t="s">
        <v>41</v>
      </c>
      <c r="D43" s="5">
        <v>2</v>
      </c>
      <c r="E43" s="5">
        <v>1</v>
      </c>
      <c r="F43" s="5">
        <v>0</v>
      </c>
      <c r="G43" s="5">
        <v>0</v>
      </c>
      <c r="H43" s="5">
        <v>1</v>
      </c>
      <c r="I43" s="82">
        <v>3</v>
      </c>
      <c r="J43" s="82">
        <v>1</v>
      </c>
      <c r="K43" s="82">
        <v>0</v>
      </c>
      <c r="L43" s="82">
        <v>0</v>
      </c>
      <c r="M43" s="82">
        <v>4</v>
      </c>
      <c r="N43" s="62"/>
      <c r="O43" s="62"/>
      <c r="P43" s="62"/>
    </row>
    <row r="44" spans="1:18" ht="15.75" x14ac:dyDescent="0.25">
      <c r="A44" s="38" t="s">
        <v>18</v>
      </c>
      <c r="B44" s="24" t="s">
        <v>20</v>
      </c>
      <c r="C44" s="39" t="s">
        <v>41</v>
      </c>
      <c r="D44" s="5">
        <v>1</v>
      </c>
      <c r="E44" s="5">
        <v>0</v>
      </c>
      <c r="F44" s="5">
        <v>1</v>
      </c>
      <c r="G44" s="5">
        <v>0</v>
      </c>
      <c r="H44" s="5">
        <v>2</v>
      </c>
      <c r="I44" s="82">
        <v>2</v>
      </c>
      <c r="J44" s="82">
        <v>0</v>
      </c>
      <c r="K44" s="82">
        <v>1</v>
      </c>
      <c r="L44" s="82">
        <v>0</v>
      </c>
      <c r="M44" s="82">
        <v>4</v>
      </c>
      <c r="N44" s="62"/>
      <c r="O44" s="62"/>
      <c r="P44" s="62"/>
    </row>
    <row r="45" spans="1:18" ht="15.75" x14ac:dyDescent="0.25">
      <c r="A45" s="38" t="s">
        <v>18</v>
      </c>
      <c r="B45" s="24" t="s">
        <v>20</v>
      </c>
      <c r="C45" s="39" t="s">
        <v>41</v>
      </c>
      <c r="D45" s="5">
        <v>0</v>
      </c>
      <c r="E45" s="5">
        <v>0</v>
      </c>
      <c r="F45" s="5">
        <v>1</v>
      </c>
      <c r="G45" s="5">
        <v>1</v>
      </c>
      <c r="H45" s="5">
        <v>0</v>
      </c>
      <c r="I45" s="82">
        <v>1</v>
      </c>
      <c r="J45" s="82">
        <v>0</v>
      </c>
      <c r="K45" s="82">
        <v>0</v>
      </c>
      <c r="L45" s="82">
        <v>0</v>
      </c>
      <c r="M45" s="82">
        <v>3</v>
      </c>
      <c r="N45" s="62"/>
      <c r="O45" s="62"/>
      <c r="P45" s="62"/>
    </row>
    <row r="46" spans="1:18" ht="15.75" x14ac:dyDescent="0.25">
      <c r="A46" s="38" t="s">
        <v>18</v>
      </c>
      <c r="B46" s="24" t="s">
        <v>20</v>
      </c>
      <c r="C46" s="39" t="s">
        <v>41</v>
      </c>
      <c r="D46" s="5">
        <v>1</v>
      </c>
      <c r="E46" s="5">
        <v>0</v>
      </c>
      <c r="F46" s="5">
        <v>2</v>
      </c>
      <c r="G46" s="5">
        <v>1</v>
      </c>
      <c r="H46" s="5">
        <v>2</v>
      </c>
      <c r="I46" s="82">
        <v>1</v>
      </c>
      <c r="J46" s="82">
        <v>0</v>
      </c>
      <c r="K46" s="82">
        <v>0</v>
      </c>
      <c r="L46" s="82">
        <v>0</v>
      </c>
      <c r="M46" s="82">
        <v>3</v>
      </c>
      <c r="N46" s="62"/>
      <c r="O46" s="62"/>
      <c r="P46" s="62"/>
    </row>
    <row r="47" spans="1:18" ht="15.75" x14ac:dyDescent="0.25">
      <c r="A47" s="38" t="s">
        <v>18</v>
      </c>
      <c r="B47" s="24" t="s">
        <v>20</v>
      </c>
      <c r="C47" s="39" t="s">
        <v>41</v>
      </c>
      <c r="D47" s="5">
        <v>1</v>
      </c>
      <c r="E47" s="5">
        <v>1</v>
      </c>
      <c r="F47" s="5">
        <v>1</v>
      </c>
      <c r="G47" s="5">
        <v>1</v>
      </c>
      <c r="H47" s="5">
        <v>0</v>
      </c>
      <c r="I47" s="82">
        <v>1</v>
      </c>
      <c r="J47" s="82">
        <v>0</v>
      </c>
      <c r="K47" s="82">
        <v>0</v>
      </c>
      <c r="L47" s="82">
        <v>0</v>
      </c>
      <c r="M47" s="82">
        <v>3</v>
      </c>
      <c r="N47" s="62"/>
      <c r="O47" s="62"/>
      <c r="P47" s="62"/>
    </row>
    <row r="48" spans="1:18" ht="15.75" x14ac:dyDescent="0.25">
      <c r="A48" s="38" t="s">
        <v>18</v>
      </c>
      <c r="B48" s="24" t="s">
        <v>20</v>
      </c>
      <c r="C48" s="39" t="s">
        <v>41</v>
      </c>
      <c r="D48" s="5">
        <v>0</v>
      </c>
      <c r="E48" s="5">
        <v>0</v>
      </c>
      <c r="F48" s="5">
        <v>2</v>
      </c>
      <c r="G48" s="5">
        <v>0</v>
      </c>
      <c r="H48" s="5">
        <v>1</v>
      </c>
      <c r="I48" s="82">
        <v>2</v>
      </c>
      <c r="J48" s="82">
        <v>0</v>
      </c>
      <c r="K48" s="82">
        <v>0</v>
      </c>
      <c r="L48" s="82">
        <v>0</v>
      </c>
      <c r="M48" s="82">
        <v>3</v>
      </c>
      <c r="N48" s="62"/>
      <c r="O48" s="62"/>
      <c r="P48" s="62"/>
    </row>
    <row r="49" spans="1:14" ht="15.75" x14ac:dyDescent="0.25">
      <c r="A49" s="38" t="s">
        <v>18</v>
      </c>
      <c r="B49" s="24" t="s">
        <v>20</v>
      </c>
      <c r="C49" s="39" t="s">
        <v>41</v>
      </c>
      <c r="D49" s="5">
        <v>3</v>
      </c>
      <c r="E49" s="5">
        <v>1</v>
      </c>
      <c r="F49" s="5">
        <v>1</v>
      </c>
      <c r="G49" s="5">
        <v>1</v>
      </c>
      <c r="H49" s="5">
        <v>0</v>
      </c>
      <c r="I49" s="82">
        <v>0</v>
      </c>
      <c r="J49" s="82">
        <v>0</v>
      </c>
      <c r="K49" s="82">
        <v>0</v>
      </c>
      <c r="L49" s="82">
        <v>0</v>
      </c>
      <c r="M49" s="82">
        <v>2</v>
      </c>
      <c r="N49" s="62"/>
    </row>
    <row r="50" spans="1:14" ht="15.75" x14ac:dyDescent="0.25">
      <c r="A50" s="38" t="s">
        <v>18</v>
      </c>
      <c r="B50" s="24" t="s">
        <v>20</v>
      </c>
      <c r="C50" s="39" t="s">
        <v>41</v>
      </c>
      <c r="D50" s="5">
        <v>0</v>
      </c>
      <c r="E50" s="5">
        <v>1</v>
      </c>
      <c r="F50" s="5">
        <v>3</v>
      </c>
      <c r="G50" s="5">
        <v>2</v>
      </c>
      <c r="H50" s="5">
        <v>3</v>
      </c>
      <c r="I50" s="82">
        <v>3</v>
      </c>
      <c r="J50" s="82">
        <v>0</v>
      </c>
      <c r="K50" s="82">
        <v>0</v>
      </c>
      <c r="L50" s="82">
        <v>0</v>
      </c>
      <c r="M50" s="82">
        <v>4</v>
      </c>
      <c r="N50" s="62"/>
    </row>
    <row r="51" spans="1:14" ht="15.75" x14ac:dyDescent="0.25">
      <c r="A51" s="38" t="s">
        <v>19</v>
      </c>
      <c r="B51" s="24" t="s">
        <v>21</v>
      </c>
      <c r="C51" s="39" t="s">
        <v>41</v>
      </c>
      <c r="D51" s="5">
        <v>0</v>
      </c>
      <c r="E51" s="5">
        <v>0</v>
      </c>
      <c r="F51" s="5">
        <v>0</v>
      </c>
      <c r="G51" s="5">
        <v>2</v>
      </c>
      <c r="H51" s="5">
        <v>0</v>
      </c>
      <c r="I51" s="82">
        <v>0</v>
      </c>
      <c r="J51" s="82">
        <v>2</v>
      </c>
      <c r="K51" s="82">
        <v>0</v>
      </c>
      <c r="L51" s="82">
        <v>0</v>
      </c>
      <c r="M51" s="82">
        <v>4</v>
      </c>
      <c r="N51" s="62"/>
    </row>
    <row r="52" spans="1:14" ht="15.75" x14ac:dyDescent="0.25">
      <c r="A52" s="38" t="s">
        <v>19</v>
      </c>
      <c r="B52" s="24" t="s">
        <v>21</v>
      </c>
      <c r="C52" s="39" t="s">
        <v>41</v>
      </c>
      <c r="D52" s="5">
        <v>0</v>
      </c>
      <c r="E52" s="5">
        <v>0</v>
      </c>
      <c r="F52" s="5">
        <v>0</v>
      </c>
      <c r="G52" s="5">
        <v>0</v>
      </c>
      <c r="H52" s="5">
        <v>0</v>
      </c>
      <c r="I52" s="82">
        <v>0</v>
      </c>
      <c r="J52" s="82">
        <v>0</v>
      </c>
      <c r="K52" s="82">
        <v>0</v>
      </c>
      <c r="L52" s="82">
        <v>0</v>
      </c>
      <c r="M52" s="82">
        <v>1</v>
      </c>
      <c r="N52" s="62"/>
    </row>
    <row r="53" spans="1:14" ht="15.75" x14ac:dyDescent="0.25">
      <c r="A53" s="38" t="s">
        <v>19</v>
      </c>
      <c r="B53" s="24" t="s">
        <v>21</v>
      </c>
      <c r="C53" s="39" t="s">
        <v>41</v>
      </c>
      <c r="D53" s="5">
        <v>3</v>
      </c>
      <c r="E53" s="5">
        <v>3</v>
      </c>
      <c r="F53" s="5">
        <v>0</v>
      </c>
      <c r="G53" s="5">
        <v>0</v>
      </c>
      <c r="H53" s="5">
        <v>0</v>
      </c>
      <c r="I53" s="82">
        <v>0</v>
      </c>
      <c r="J53" s="82">
        <v>1</v>
      </c>
      <c r="K53" s="82">
        <v>0</v>
      </c>
      <c r="L53" s="82">
        <v>0</v>
      </c>
      <c r="M53" s="82">
        <v>4</v>
      </c>
      <c r="N53" s="62"/>
    </row>
    <row r="54" spans="1:14" ht="15.75" x14ac:dyDescent="0.25">
      <c r="A54" s="38" t="s">
        <v>19</v>
      </c>
      <c r="B54" s="24" t="s">
        <v>20</v>
      </c>
      <c r="C54" s="39" t="s">
        <v>41</v>
      </c>
      <c r="D54" s="5">
        <v>3</v>
      </c>
      <c r="E54" s="5">
        <v>2</v>
      </c>
      <c r="F54" s="5">
        <v>3</v>
      </c>
      <c r="G54" s="5">
        <v>2</v>
      </c>
      <c r="H54" s="5">
        <v>3</v>
      </c>
      <c r="I54" s="82">
        <v>3</v>
      </c>
      <c r="J54" s="82">
        <v>0</v>
      </c>
      <c r="K54" s="82">
        <v>3</v>
      </c>
      <c r="L54" s="82">
        <v>0</v>
      </c>
      <c r="M54" s="82">
        <v>4</v>
      </c>
      <c r="N54" s="62"/>
    </row>
    <row r="55" spans="1:14" ht="15.75" x14ac:dyDescent="0.25">
      <c r="A55" s="38" t="s">
        <v>19</v>
      </c>
      <c r="B55" s="24" t="s">
        <v>20</v>
      </c>
      <c r="C55" s="39" t="s">
        <v>41</v>
      </c>
      <c r="D55" s="5">
        <v>2</v>
      </c>
      <c r="E55" s="5">
        <v>2</v>
      </c>
      <c r="F55" s="5">
        <v>1</v>
      </c>
      <c r="G55" s="5">
        <v>1</v>
      </c>
      <c r="H55" s="5">
        <v>2</v>
      </c>
      <c r="I55" s="82">
        <v>0</v>
      </c>
      <c r="J55" s="82">
        <v>0</v>
      </c>
      <c r="K55" s="82">
        <v>0</v>
      </c>
      <c r="L55" s="82">
        <v>0</v>
      </c>
      <c r="M55" s="82">
        <v>3</v>
      </c>
      <c r="N55" s="62"/>
    </row>
    <row r="56" spans="1:14" ht="15.75" x14ac:dyDescent="0.25">
      <c r="A56" s="38" t="s">
        <v>19</v>
      </c>
      <c r="B56" s="24" t="s">
        <v>20</v>
      </c>
      <c r="C56" s="39" t="s">
        <v>41</v>
      </c>
      <c r="D56" s="5">
        <v>2</v>
      </c>
      <c r="E56" s="5">
        <v>3</v>
      </c>
      <c r="F56" s="5">
        <v>2</v>
      </c>
      <c r="G56" s="5">
        <v>2</v>
      </c>
      <c r="H56" s="5">
        <v>2</v>
      </c>
      <c r="I56" s="82">
        <v>1</v>
      </c>
      <c r="J56" s="82">
        <v>1</v>
      </c>
      <c r="K56" s="82">
        <v>0</v>
      </c>
      <c r="L56" s="82">
        <v>0</v>
      </c>
      <c r="M56" s="82">
        <v>4</v>
      </c>
      <c r="N56" s="62"/>
    </row>
    <row r="57" spans="1:14" ht="15.75" x14ac:dyDescent="0.25">
      <c r="A57" s="38" t="s">
        <v>19</v>
      </c>
      <c r="B57" s="24" t="s">
        <v>20</v>
      </c>
      <c r="C57" s="39" t="s">
        <v>41</v>
      </c>
      <c r="D57" s="5">
        <v>2</v>
      </c>
      <c r="E57" s="5">
        <v>3</v>
      </c>
      <c r="F57" s="5">
        <v>2</v>
      </c>
      <c r="G57" s="5">
        <v>2</v>
      </c>
      <c r="H57" s="5">
        <v>2</v>
      </c>
      <c r="I57" s="82">
        <v>1</v>
      </c>
      <c r="J57" s="82">
        <v>1</v>
      </c>
      <c r="K57" s="82">
        <v>0</v>
      </c>
      <c r="L57" s="82">
        <v>0</v>
      </c>
      <c r="M57" s="82">
        <v>4</v>
      </c>
      <c r="N57" s="62"/>
    </row>
    <row r="58" spans="1:14" ht="15.75" x14ac:dyDescent="0.25">
      <c r="A58" s="38" t="s">
        <v>19</v>
      </c>
      <c r="B58" s="24" t="s">
        <v>20</v>
      </c>
      <c r="C58" s="39" t="s">
        <v>53</v>
      </c>
      <c r="D58" s="5">
        <v>3</v>
      </c>
      <c r="E58" s="5">
        <v>2</v>
      </c>
      <c r="F58" s="5">
        <v>3</v>
      </c>
      <c r="G58" s="5">
        <v>3</v>
      </c>
      <c r="H58" s="5">
        <v>3</v>
      </c>
      <c r="I58" s="82">
        <v>3</v>
      </c>
      <c r="J58" s="82">
        <v>3</v>
      </c>
      <c r="K58" s="82">
        <v>3</v>
      </c>
      <c r="L58" s="82">
        <v>3</v>
      </c>
      <c r="M58" s="82">
        <v>4</v>
      </c>
      <c r="N58" s="62"/>
    </row>
    <row r="59" spans="1:14" ht="15.75" x14ac:dyDescent="0.25">
      <c r="A59" s="38" t="s">
        <v>19</v>
      </c>
      <c r="B59" s="24" t="s">
        <v>20</v>
      </c>
      <c r="C59" s="39" t="s">
        <v>53</v>
      </c>
      <c r="D59" s="5">
        <v>3</v>
      </c>
      <c r="E59" s="5">
        <v>2</v>
      </c>
      <c r="F59" s="5">
        <v>3</v>
      </c>
      <c r="G59" s="5">
        <v>3</v>
      </c>
      <c r="H59" s="5">
        <v>3</v>
      </c>
      <c r="I59" s="82">
        <v>3</v>
      </c>
      <c r="J59" s="82">
        <v>3</v>
      </c>
      <c r="K59" s="82">
        <v>3</v>
      </c>
      <c r="L59" s="82">
        <v>3</v>
      </c>
      <c r="M59" s="82">
        <v>4</v>
      </c>
      <c r="N59" s="62"/>
    </row>
    <row r="60" spans="1:14" ht="15.75" x14ac:dyDescent="0.25">
      <c r="A60" s="38" t="s">
        <v>19</v>
      </c>
      <c r="B60" s="24" t="s">
        <v>20</v>
      </c>
      <c r="C60" s="39" t="s">
        <v>53</v>
      </c>
      <c r="D60" s="5">
        <v>3</v>
      </c>
      <c r="E60" s="5">
        <v>3</v>
      </c>
      <c r="F60" s="5">
        <v>3</v>
      </c>
      <c r="G60" s="5">
        <v>3</v>
      </c>
      <c r="H60" s="5">
        <v>3</v>
      </c>
      <c r="I60" s="82">
        <v>3</v>
      </c>
      <c r="J60" s="82">
        <v>3</v>
      </c>
      <c r="K60" s="82">
        <v>3</v>
      </c>
      <c r="L60" s="82">
        <v>3</v>
      </c>
      <c r="M60" s="82">
        <v>4</v>
      </c>
      <c r="N60" s="62"/>
    </row>
    <row r="61" spans="1:14" ht="15.75" x14ac:dyDescent="0.25">
      <c r="A61" s="38" t="s">
        <v>19</v>
      </c>
      <c r="B61" s="24" t="s">
        <v>20</v>
      </c>
      <c r="C61" s="39" t="s">
        <v>53</v>
      </c>
      <c r="D61" s="5">
        <v>3</v>
      </c>
      <c r="E61" s="5">
        <v>3</v>
      </c>
      <c r="F61" s="5">
        <v>3</v>
      </c>
      <c r="G61" s="5">
        <v>3</v>
      </c>
      <c r="H61" s="5">
        <v>3</v>
      </c>
      <c r="I61" s="82">
        <v>3</v>
      </c>
      <c r="J61" s="82">
        <v>3</v>
      </c>
      <c r="K61" s="82">
        <v>3</v>
      </c>
      <c r="L61" s="82">
        <v>3</v>
      </c>
      <c r="M61" s="82">
        <v>4</v>
      </c>
      <c r="N61" s="62"/>
    </row>
    <row r="62" spans="1:14" ht="15.75" x14ac:dyDescent="0.25">
      <c r="A62" s="38" t="s">
        <v>19</v>
      </c>
      <c r="B62" s="24" t="s">
        <v>20</v>
      </c>
      <c r="C62" s="39" t="s">
        <v>53</v>
      </c>
      <c r="D62" s="5">
        <v>3</v>
      </c>
      <c r="E62" s="5">
        <v>3</v>
      </c>
      <c r="F62" s="5">
        <v>3</v>
      </c>
      <c r="G62" s="5">
        <v>3</v>
      </c>
      <c r="H62" s="5">
        <v>3</v>
      </c>
      <c r="I62" s="82">
        <v>3</v>
      </c>
      <c r="J62" s="82">
        <v>3</v>
      </c>
      <c r="K62" s="82">
        <v>3</v>
      </c>
      <c r="L62" s="82">
        <v>3</v>
      </c>
      <c r="M62" s="82">
        <v>4</v>
      </c>
      <c r="N62" s="62"/>
    </row>
    <row r="63" spans="1:14" ht="15.75" x14ac:dyDescent="0.25">
      <c r="A63" s="38" t="s">
        <v>19</v>
      </c>
      <c r="B63" s="24" t="s">
        <v>20</v>
      </c>
      <c r="C63" s="39" t="s">
        <v>53</v>
      </c>
      <c r="D63" s="5">
        <v>3</v>
      </c>
      <c r="E63" s="5">
        <v>3</v>
      </c>
      <c r="F63" s="5">
        <v>3</v>
      </c>
      <c r="G63" s="5">
        <v>3</v>
      </c>
      <c r="H63" s="5">
        <v>3</v>
      </c>
      <c r="I63" s="82">
        <v>3</v>
      </c>
      <c r="J63" s="82">
        <v>3</v>
      </c>
      <c r="K63" s="82">
        <v>3</v>
      </c>
      <c r="L63" s="82">
        <v>3</v>
      </c>
      <c r="M63" s="82">
        <v>4</v>
      </c>
      <c r="N63" s="62"/>
    </row>
    <row r="64" spans="1:14" ht="15.75" x14ac:dyDescent="0.25">
      <c r="A64" s="38" t="s">
        <v>19</v>
      </c>
      <c r="B64" s="24" t="s">
        <v>20</v>
      </c>
      <c r="C64" s="39" t="s">
        <v>53</v>
      </c>
      <c r="D64" s="5">
        <v>3</v>
      </c>
      <c r="E64" s="5">
        <v>3</v>
      </c>
      <c r="F64" s="5">
        <v>3</v>
      </c>
      <c r="G64" s="5">
        <v>3</v>
      </c>
      <c r="H64" s="5">
        <v>3</v>
      </c>
      <c r="I64" s="82">
        <v>3</v>
      </c>
      <c r="J64" s="82">
        <v>3</v>
      </c>
      <c r="K64" s="82">
        <v>3</v>
      </c>
      <c r="L64" s="82">
        <v>3</v>
      </c>
      <c r="M64" s="82">
        <v>4</v>
      </c>
      <c r="N64" s="62"/>
    </row>
    <row r="65" spans="1:14" ht="15.75" x14ac:dyDescent="0.25">
      <c r="A65" s="38" t="s">
        <v>19</v>
      </c>
      <c r="B65" s="24" t="s">
        <v>20</v>
      </c>
      <c r="C65" s="39" t="s">
        <v>53</v>
      </c>
      <c r="D65" s="5">
        <v>3</v>
      </c>
      <c r="E65" s="5">
        <v>3</v>
      </c>
      <c r="F65" s="5">
        <v>3</v>
      </c>
      <c r="G65" s="5">
        <v>3</v>
      </c>
      <c r="H65" s="5">
        <v>3</v>
      </c>
      <c r="I65" s="82">
        <v>3</v>
      </c>
      <c r="J65" s="82">
        <v>3</v>
      </c>
      <c r="K65" s="82">
        <v>3</v>
      </c>
      <c r="L65" s="82">
        <v>3</v>
      </c>
      <c r="M65" s="82">
        <v>4</v>
      </c>
      <c r="N65" s="62"/>
    </row>
    <row r="66" spans="1:14" ht="15.75" x14ac:dyDescent="0.25">
      <c r="A66" s="37"/>
      <c r="C66" s="21"/>
      <c r="D66" s="9"/>
      <c r="E66" s="9"/>
      <c r="F66" s="9"/>
      <c r="G66" s="9"/>
      <c r="H66" s="9"/>
      <c r="I66" s="62"/>
      <c r="J66" s="62"/>
      <c r="K66" s="62"/>
      <c r="L66" s="62"/>
      <c r="M66" s="62"/>
      <c r="N66" s="62"/>
    </row>
    <row r="67" spans="1:14" ht="15.75" x14ac:dyDescent="0.25">
      <c r="A67" s="37"/>
      <c r="C67" s="21"/>
      <c r="D67" s="9"/>
      <c r="E67" s="9"/>
      <c r="F67" s="9"/>
      <c r="G67" s="9"/>
      <c r="H67" s="9"/>
      <c r="I67" s="62"/>
      <c r="J67" s="62"/>
      <c r="K67" s="62"/>
      <c r="L67" s="62"/>
      <c r="M67" s="62"/>
      <c r="N67" s="62"/>
    </row>
    <row r="68" spans="1:14" ht="15.75" x14ac:dyDescent="0.25">
      <c r="A68" s="37"/>
      <c r="C68" s="21"/>
      <c r="D68" s="9"/>
      <c r="E68" s="9"/>
      <c r="F68" s="9"/>
      <c r="G68" s="9"/>
      <c r="H68" s="9"/>
      <c r="I68" s="62"/>
      <c r="J68" s="62"/>
      <c r="K68" s="62"/>
      <c r="L68" s="62"/>
      <c r="M68" s="62"/>
      <c r="N68" s="62"/>
    </row>
    <row r="69" spans="1:14" ht="15.75" x14ac:dyDescent="0.25">
      <c r="A69" s="37"/>
      <c r="C69" s="21"/>
      <c r="D69" s="9"/>
      <c r="E69" s="9"/>
      <c r="F69" s="9"/>
      <c r="G69" s="9"/>
      <c r="H69" s="9"/>
      <c r="I69" s="62"/>
      <c r="J69" s="62"/>
      <c r="K69" s="62"/>
      <c r="L69" s="62"/>
      <c r="M69" s="62"/>
      <c r="N69" s="62"/>
    </row>
    <row r="70" spans="1:14" ht="15.75" x14ac:dyDescent="0.25">
      <c r="A70" s="37"/>
      <c r="C70" s="21"/>
      <c r="D70" s="9"/>
      <c r="E70" s="9"/>
      <c r="F70" s="9"/>
      <c r="G70" s="9"/>
      <c r="H70" s="9"/>
      <c r="I70" s="62"/>
      <c r="J70" s="62"/>
      <c r="K70" s="62"/>
      <c r="L70" s="62"/>
      <c r="M70" s="62"/>
      <c r="N70" s="62"/>
    </row>
    <row r="71" spans="1:14" ht="15.75" x14ac:dyDescent="0.25">
      <c r="A71" s="37"/>
      <c r="C71" s="21"/>
      <c r="D71" s="9"/>
      <c r="E71" s="9"/>
      <c r="F71" s="9"/>
      <c r="G71" s="9"/>
      <c r="H71" s="9"/>
      <c r="I71" s="62"/>
      <c r="J71" s="62"/>
      <c r="K71" s="62"/>
      <c r="L71" s="62"/>
      <c r="M71" s="62"/>
      <c r="N71" s="62"/>
    </row>
    <row r="72" spans="1:14" ht="15.75" x14ac:dyDescent="0.25">
      <c r="A72" s="37"/>
      <c r="C72" s="21"/>
      <c r="D72" s="9"/>
      <c r="E72" s="9"/>
      <c r="F72" s="9"/>
      <c r="G72" s="9"/>
      <c r="H72" s="9"/>
      <c r="I72" s="62"/>
      <c r="J72" s="62"/>
      <c r="K72" s="62"/>
      <c r="L72" s="62"/>
      <c r="M72" s="62"/>
      <c r="N72" s="62"/>
    </row>
    <row r="73" spans="1:14" ht="15.75" x14ac:dyDescent="0.25">
      <c r="A73" s="37"/>
      <c r="C73" s="21"/>
      <c r="D73" s="9"/>
      <c r="E73" s="9"/>
      <c r="F73" s="9"/>
      <c r="G73" s="9"/>
      <c r="H73" s="9"/>
      <c r="I73" s="62"/>
      <c r="J73" s="62"/>
      <c r="K73" s="62"/>
      <c r="L73" s="62"/>
      <c r="M73" s="62"/>
      <c r="N73" s="62"/>
    </row>
    <row r="74" spans="1:14" ht="15.75" x14ac:dyDescent="0.25">
      <c r="A74" s="37"/>
      <c r="C74" s="21"/>
      <c r="D74" s="9"/>
      <c r="E74" s="9"/>
      <c r="F74" s="9"/>
      <c r="G74" s="9"/>
      <c r="H74" s="9"/>
      <c r="I74" s="62"/>
      <c r="J74" s="62"/>
      <c r="K74" s="62"/>
      <c r="L74" s="62"/>
      <c r="M74" s="62"/>
      <c r="N74" s="62"/>
    </row>
    <row r="75" spans="1:14" ht="15.75" x14ac:dyDescent="0.25">
      <c r="A75" s="37"/>
      <c r="C75" s="21"/>
      <c r="D75" s="9"/>
      <c r="E75" s="9"/>
      <c r="F75" s="9"/>
      <c r="G75" s="9"/>
      <c r="H75" s="9"/>
      <c r="I75" s="62"/>
      <c r="J75" s="62"/>
      <c r="K75" s="62"/>
      <c r="L75" s="62"/>
      <c r="M75" s="62"/>
      <c r="N75" s="62"/>
    </row>
    <row r="76" spans="1:14" ht="15.75" x14ac:dyDescent="0.25">
      <c r="A76" s="37"/>
      <c r="C76" s="21"/>
      <c r="D76" s="9"/>
      <c r="E76" s="9"/>
      <c r="F76" s="9"/>
      <c r="G76" s="9"/>
      <c r="H76" s="9"/>
      <c r="I76" s="62"/>
      <c r="J76" s="62"/>
      <c r="K76" s="62"/>
      <c r="L76" s="62"/>
      <c r="M76" s="62"/>
      <c r="N76" s="62"/>
    </row>
    <row r="77" spans="1:14" ht="15.75" x14ac:dyDescent="0.25">
      <c r="A77" s="37"/>
      <c r="C77" s="21"/>
      <c r="D77" s="9"/>
      <c r="E77" s="9"/>
      <c r="F77" s="9"/>
      <c r="G77" s="9"/>
      <c r="H77" s="9"/>
      <c r="I77" s="62"/>
      <c r="J77" s="62"/>
      <c r="K77" s="62"/>
      <c r="L77" s="62"/>
      <c r="M77" s="62"/>
      <c r="N77" s="62"/>
    </row>
    <row r="78" spans="1:14" ht="15.75" x14ac:dyDescent="0.25">
      <c r="A78" s="37"/>
      <c r="C78" s="21"/>
      <c r="D78" s="9"/>
      <c r="E78" s="9"/>
      <c r="F78" s="9"/>
      <c r="G78" s="9"/>
      <c r="H78" s="9"/>
      <c r="I78" s="62"/>
      <c r="J78" s="62"/>
      <c r="K78" s="62"/>
      <c r="L78" s="62"/>
      <c r="M78" s="62"/>
      <c r="N78" s="62"/>
    </row>
    <row r="79" spans="1:14" ht="15.75" x14ac:dyDescent="0.25">
      <c r="A79" s="37"/>
      <c r="C79" s="21"/>
      <c r="D79" s="9"/>
      <c r="E79" s="9"/>
      <c r="F79" s="9"/>
      <c r="G79" s="9"/>
      <c r="H79" s="9"/>
      <c r="I79" s="62"/>
      <c r="J79" s="62"/>
      <c r="K79" s="62"/>
      <c r="L79" s="62"/>
      <c r="M79" s="62"/>
      <c r="N79" s="62"/>
    </row>
    <row r="80" spans="1:14" ht="15.75" x14ac:dyDescent="0.25">
      <c r="A80" s="37"/>
      <c r="C80" s="21"/>
      <c r="D80" s="9"/>
      <c r="E80" s="9"/>
      <c r="F80" s="9"/>
      <c r="G80" s="9"/>
      <c r="H80" s="9"/>
      <c r="I80" s="62"/>
      <c r="J80" s="62"/>
      <c r="K80" s="62"/>
      <c r="L80" s="62"/>
      <c r="M80" s="62"/>
      <c r="N80" s="62"/>
    </row>
    <row r="81" spans="1:14" ht="15.75" x14ac:dyDescent="0.25">
      <c r="A81" s="37"/>
      <c r="C81" s="21"/>
      <c r="D81" s="9"/>
      <c r="E81" s="9"/>
      <c r="F81" s="9"/>
      <c r="G81" s="9"/>
      <c r="H81" s="9"/>
      <c r="I81" s="62"/>
      <c r="J81" s="62"/>
      <c r="K81" s="62"/>
      <c r="L81" s="62"/>
      <c r="M81" s="62"/>
      <c r="N81" s="62"/>
    </row>
    <row r="82" spans="1:14" ht="15.75" x14ac:dyDescent="0.25">
      <c r="A82" s="37"/>
      <c r="C82" s="21"/>
      <c r="D82" s="9"/>
      <c r="E82" s="9"/>
      <c r="F82" s="9"/>
      <c r="G82" s="9"/>
      <c r="H82" s="9"/>
      <c r="I82" s="62"/>
      <c r="J82" s="62"/>
      <c r="K82" s="62"/>
      <c r="L82" s="62"/>
      <c r="M82" s="62"/>
      <c r="N82" s="62"/>
    </row>
    <row r="83" spans="1:14" ht="15.75" x14ac:dyDescent="0.25">
      <c r="A83" s="37"/>
      <c r="C83" s="21"/>
      <c r="D83" s="9"/>
      <c r="E83" s="9"/>
      <c r="F83" s="9"/>
      <c r="G83" s="9"/>
      <c r="H83" s="9"/>
      <c r="I83" s="62"/>
      <c r="J83" s="62"/>
      <c r="K83" s="62"/>
      <c r="L83" s="62"/>
      <c r="M83" s="62"/>
      <c r="N83" s="62"/>
    </row>
    <row r="84" spans="1:14" ht="15.75" x14ac:dyDescent="0.25">
      <c r="A84" s="37"/>
      <c r="C84" s="21"/>
      <c r="D84" s="9"/>
      <c r="E84" s="9"/>
      <c r="F84" s="9"/>
      <c r="G84" s="9"/>
      <c r="H84" s="9"/>
      <c r="I84" s="62"/>
      <c r="J84" s="62"/>
      <c r="K84" s="62"/>
      <c r="L84" s="62"/>
      <c r="M84" s="62"/>
      <c r="N84" s="62"/>
    </row>
    <row r="85" spans="1:14" ht="15.75" x14ac:dyDescent="0.25">
      <c r="A85" s="37"/>
      <c r="C85" s="21"/>
      <c r="D85" s="9"/>
      <c r="E85" s="9"/>
      <c r="F85" s="9"/>
      <c r="G85" s="9"/>
      <c r="H85" s="9"/>
      <c r="I85" s="62"/>
      <c r="J85" s="62"/>
      <c r="K85" s="62"/>
      <c r="L85" s="62"/>
      <c r="M85" s="62"/>
      <c r="N85" s="62"/>
    </row>
    <row r="86" spans="1:14" ht="15.75" x14ac:dyDescent="0.25">
      <c r="A86" s="37"/>
      <c r="C86" s="21"/>
      <c r="D86" s="9"/>
      <c r="E86" s="9"/>
      <c r="F86" s="9"/>
      <c r="G86" s="9"/>
      <c r="H86" s="9"/>
      <c r="I86" s="62"/>
      <c r="J86" s="62"/>
      <c r="K86" s="62"/>
      <c r="L86" s="62"/>
      <c r="M86" s="62"/>
      <c r="N86" s="62"/>
    </row>
    <row r="87" spans="1:14" ht="15.75" x14ac:dyDescent="0.25">
      <c r="A87" s="37"/>
      <c r="C87" s="21"/>
      <c r="D87" s="9"/>
      <c r="E87" s="9"/>
      <c r="F87" s="9"/>
      <c r="G87" s="9"/>
      <c r="H87" s="9"/>
      <c r="I87" s="62"/>
      <c r="J87" s="62"/>
      <c r="K87" s="62"/>
      <c r="L87" s="62"/>
      <c r="M87" s="62"/>
      <c r="N87" s="62"/>
    </row>
    <row r="88" spans="1:14" ht="15.75" x14ac:dyDescent="0.25">
      <c r="A88" s="37"/>
      <c r="C88" s="21"/>
      <c r="D88" s="9"/>
      <c r="E88" s="9"/>
      <c r="F88" s="9"/>
      <c r="G88" s="9"/>
      <c r="H88" s="9"/>
      <c r="I88" s="62"/>
      <c r="J88" s="62"/>
      <c r="K88" s="62"/>
      <c r="L88" s="62"/>
      <c r="M88" s="62"/>
      <c r="N88" s="62"/>
    </row>
    <row r="89" spans="1:14" ht="15.75" x14ac:dyDescent="0.25">
      <c r="A89" s="37"/>
      <c r="C89" s="21"/>
      <c r="D89" s="9"/>
      <c r="E89" s="9"/>
      <c r="F89" s="9"/>
      <c r="G89" s="9"/>
      <c r="H89" s="9"/>
      <c r="I89" s="62"/>
      <c r="J89" s="62"/>
      <c r="K89" s="62"/>
      <c r="L89" s="62"/>
      <c r="M89" s="62"/>
      <c r="N89" s="62"/>
    </row>
    <row r="90" spans="1:14" ht="15.75" x14ac:dyDescent="0.25">
      <c r="A90" s="37"/>
      <c r="C90" s="21"/>
      <c r="D90" s="9"/>
      <c r="E90" s="9"/>
      <c r="F90" s="9"/>
      <c r="G90" s="9"/>
      <c r="H90" s="9"/>
      <c r="I90" s="62"/>
      <c r="J90" s="62"/>
      <c r="K90" s="62"/>
      <c r="L90" s="62"/>
      <c r="M90" s="62"/>
      <c r="N90" s="62"/>
    </row>
    <row r="91" spans="1:14" ht="15.75" x14ac:dyDescent="0.25">
      <c r="A91" s="37"/>
      <c r="C91" s="21"/>
      <c r="D91" s="9"/>
      <c r="E91" s="9"/>
      <c r="F91" s="9"/>
      <c r="G91" s="9"/>
      <c r="H91" s="9"/>
      <c r="I91" s="62"/>
      <c r="J91" s="62"/>
      <c r="K91" s="62"/>
      <c r="L91" s="62"/>
      <c r="M91" s="62"/>
      <c r="N91" s="62"/>
    </row>
    <row r="92" spans="1:14" ht="15.75" x14ac:dyDescent="0.25">
      <c r="A92" s="37"/>
      <c r="C92" s="21"/>
      <c r="D92" s="9"/>
      <c r="E92" s="9"/>
      <c r="F92" s="9"/>
      <c r="G92" s="9"/>
      <c r="H92" s="9"/>
      <c r="I92" s="62"/>
      <c r="J92" s="62"/>
      <c r="K92" s="62"/>
      <c r="L92" s="62"/>
      <c r="M92" s="62"/>
      <c r="N92" s="62"/>
    </row>
    <row r="93" spans="1:14" ht="15.75" x14ac:dyDescent="0.25">
      <c r="A93" s="37"/>
      <c r="C93" s="21"/>
      <c r="D93" s="9"/>
      <c r="E93" s="9"/>
      <c r="F93" s="9"/>
      <c r="G93" s="9"/>
      <c r="H93" s="9"/>
      <c r="I93" s="62"/>
      <c r="J93" s="62"/>
      <c r="K93" s="62"/>
      <c r="L93" s="62"/>
      <c r="M93" s="62"/>
      <c r="N93" s="62"/>
    </row>
    <row r="94" spans="1:14" ht="15.75" x14ac:dyDescent="0.25">
      <c r="A94" s="37"/>
      <c r="C94" s="21"/>
      <c r="D94" s="9"/>
      <c r="E94" s="9"/>
      <c r="F94" s="9"/>
      <c r="G94" s="9"/>
      <c r="H94" s="9"/>
      <c r="I94" s="62"/>
      <c r="J94" s="62"/>
      <c r="K94" s="62"/>
      <c r="L94" s="62"/>
      <c r="M94" s="62"/>
      <c r="N94" s="62"/>
    </row>
    <row r="95" spans="1:14" ht="15.75" x14ac:dyDescent="0.25">
      <c r="A95" s="37"/>
      <c r="C95" s="21"/>
      <c r="D95" s="9"/>
      <c r="E95" s="9"/>
      <c r="F95" s="9"/>
      <c r="G95" s="9"/>
      <c r="H95" s="9"/>
      <c r="I95" s="62"/>
      <c r="J95" s="62"/>
      <c r="K95" s="62"/>
      <c r="L95" s="62"/>
      <c r="M95" s="62"/>
      <c r="N95" s="62"/>
    </row>
    <row r="96" spans="1:14" ht="15.75" x14ac:dyDescent="0.25">
      <c r="A96" s="37"/>
      <c r="C96" s="21"/>
      <c r="D96" s="9"/>
      <c r="E96" s="9"/>
      <c r="F96" s="9"/>
      <c r="G96" s="9"/>
      <c r="H96" s="9"/>
      <c r="I96" s="62"/>
      <c r="J96" s="62"/>
      <c r="K96" s="62"/>
      <c r="L96" s="62"/>
      <c r="M96" s="62"/>
      <c r="N96" s="62"/>
    </row>
    <row r="97" spans="1:14" ht="15.75" x14ac:dyDescent="0.25">
      <c r="A97" s="37"/>
      <c r="C97" s="21"/>
      <c r="D97" s="9"/>
      <c r="E97" s="9"/>
      <c r="F97" s="9"/>
      <c r="G97" s="9"/>
      <c r="H97" s="9"/>
      <c r="I97" s="62"/>
      <c r="J97" s="62"/>
      <c r="K97" s="62"/>
      <c r="L97" s="62"/>
      <c r="M97" s="62"/>
      <c r="N97" s="62"/>
    </row>
    <row r="98" spans="1:14" ht="15.75" x14ac:dyDescent="0.25">
      <c r="A98" s="37"/>
      <c r="C98" s="21"/>
      <c r="D98" s="9"/>
      <c r="E98" s="9"/>
      <c r="F98" s="9"/>
      <c r="G98" s="9"/>
      <c r="H98" s="9"/>
      <c r="I98" s="62"/>
      <c r="J98" s="62"/>
      <c r="K98" s="62"/>
      <c r="L98" s="62"/>
      <c r="M98" s="62"/>
      <c r="N98" s="62"/>
    </row>
    <row r="99" spans="1:14" ht="15.75" x14ac:dyDescent="0.25">
      <c r="A99" s="37"/>
      <c r="C99" s="21"/>
      <c r="D99" s="9"/>
      <c r="E99" s="9"/>
      <c r="F99" s="9"/>
      <c r="G99" s="9"/>
      <c r="H99" s="9"/>
      <c r="I99" s="62"/>
      <c r="J99" s="62"/>
      <c r="K99" s="62"/>
      <c r="L99" s="62"/>
      <c r="M99" s="62"/>
      <c r="N99" s="62"/>
    </row>
    <row r="100" spans="1:14" ht="15.75" x14ac:dyDescent="0.25">
      <c r="A100" s="37"/>
      <c r="C100" s="21"/>
      <c r="D100" s="9"/>
      <c r="E100" s="9"/>
      <c r="F100" s="9"/>
      <c r="G100" s="9"/>
      <c r="H100" s="9"/>
      <c r="I100" s="62"/>
      <c r="J100" s="62"/>
      <c r="K100" s="62"/>
      <c r="L100" s="62"/>
      <c r="M100" s="62"/>
      <c r="N100" s="62"/>
    </row>
    <row r="101" spans="1:14" x14ac:dyDescent="0.25">
      <c r="A101" s="1"/>
    </row>
    <row r="102" spans="1:14" x14ac:dyDescent="0.25">
      <c r="A102" s="1"/>
    </row>
    <row r="103" spans="1:14" x14ac:dyDescent="0.25">
      <c r="A103" s="1"/>
    </row>
  </sheetData>
  <mergeCells count="7">
    <mergeCell ref="O5:P5"/>
    <mergeCell ref="O13:R13"/>
    <mergeCell ref="O6:P6"/>
    <mergeCell ref="O7:P7"/>
    <mergeCell ref="O8:P8"/>
    <mergeCell ref="O9:P9"/>
    <mergeCell ref="O10:P10"/>
  </mergeCells>
  <pageMargins left="0.7" right="0.7" top="0.75" bottom="0.75" header="0.3" footer="0.3"/>
  <pageSetup paperSize="9"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70" zoomScaleNormal="70" zoomScalePageLayoutView="70" workbookViewId="0">
      <selection activeCell="S34" sqref="S34"/>
    </sheetView>
  </sheetViews>
  <sheetFormatPr defaultColWidth="8.85546875" defaultRowHeight="15" x14ac:dyDescent="0.25"/>
  <cols>
    <col min="1" max="1" width="12.42578125" style="63" customWidth="1"/>
    <col min="2" max="2" width="8.85546875" style="117"/>
    <col min="3" max="3" width="13.85546875" style="117" customWidth="1"/>
    <col min="4" max="12" width="8.7109375" style="117" customWidth="1"/>
    <col min="13" max="13" width="12.28515625" style="117" customWidth="1"/>
    <col min="14" max="15" width="8.85546875" style="63"/>
    <col min="16" max="16" width="16.140625" style="63" customWidth="1"/>
    <col min="17" max="17" width="12.42578125" style="63" customWidth="1"/>
    <col min="18" max="18" width="11" style="63" customWidth="1"/>
    <col min="19" max="19" width="19.42578125" style="63" customWidth="1"/>
    <col min="20" max="20" width="8.85546875" style="63"/>
  </cols>
  <sheetData>
    <row r="1" spans="1:22" ht="30" x14ac:dyDescent="0.25">
      <c r="A1" s="59" t="s">
        <v>34</v>
      </c>
      <c r="B1" s="59" t="s">
        <v>25</v>
      </c>
      <c r="C1" s="58" t="s">
        <v>26</v>
      </c>
      <c r="D1" s="59" t="s">
        <v>0</v>
      </c>
      <c r="E1" s="59" t="s">
        <v>1</v>
      </c>
      <c r="F1" s="59" t="s">
        <v>2</v>
      </c>
      <c r="G1" s="59" t="s">
        <v>3</v>
      </c>
      <c r="H1" s="59" t="s">
        <v>4</v>
      </c>
      <c r="I1" s="59" t="s">
        <v>5</v>
      </c>
      <c r="J1" s="59" t="s">
        <v>6</v>
      </c>
      <c r="K1" s="59" t="s">
        <v>7</v>
      </c>
      <c r="L1" s="59" t="s">
        <v>8</v>
      </c>
      <c r="M1" s="58" t="s">
        <v>9</v>
      </c>
      <c r="P1" s="78" t="s">
        <v>22</v>
      </c>
      <c r="Q1" s="104">
        <v>42</v>
      </c>
      <c r="T1" s="105"/>
      <c r="U1" s="23"/>
      <c r="V1" s="23"/>
    </row>
    <row r="2" spans="1:22" x14ac:dyDescent="0.25">
      <c r="A2" s="61" t="s">
        <v>35</v>
      </c>
      <c r="B2" s="82" t="s">
        <v>21</v>
      </c>
      <c r="C2" s="82" t="s">
        <v>48</v>
      </c>
      <c r="D2" s="82">
        <v>2</v>
      </c>
      <c r="E2" s="82">
        <v>2</v>
      </c>
      <c r="F2" s="82">
        <v>1</v>
      </c>
      <c r="G2" s="82">
        <v>0</v>
      </c>
      <c r="H2" s="82">
        <v>1</v>
      </c>
      <c r="I2" s="82">
        <v>1</v>
      </c>
      <c r="J2" s="82">
        <v>1</v>
      </c>
      <c r="K2" s="82">
        <v>0</v>
      </c>
      <c r="L2" s="82">
        <v>0</v>
      </c>
      <c r="M2" s="82">
        <v>4</v>
      </c>
      <c r="P2" s="79" t="s">
        <v>60</v>
      </c>
      <c r="Q2" s="78"/>
      <c r="T2" s="78"/>
      <c r="U2" s="18"/>
      <c r="V2" s="18"/>
    </row>
    <row r="3" spans="1:22" x14ac:dyDescent="0.25">
      <c r="A3" s="61" t="s">
        <v>35</v>
      </c>
      <c r="B3" s="82" t="s">
        <v>21</v>
      </c>
      <c r="C3" s="82" t="s">
        <v>48</v>
      </c>
      <c r="D3" s="82">
        <v>1</v>
      </c>
      <c r="E3" s="82">
        <v>3</v>
      </c>
      <c r="F3" s="82">
        <v>0</v>
      </c>
      <c r="G3" s="82">
        <v>1</v>
      </c>
      <c r="H3" s="82">
        <v>0</v>
      </c>
      <c r="I3" s="82">
        <v>1</v>
      </c>
      <c r="J3" s="82">
        <v>0</v>
      </c>
      <c r="K3" s="82">
        <v>2</v>
      </c>
      <c r="L3" s="82">
        <v>0</v>
      </c>
      <c r="M3" s="82">
        <v>4</v>
      </c>
      <c r="P3" s="79" t="s">
        <v>89</v>
      </c>
      <c r="T3" s="78"/>
      <c r="U3" s="18"/>
      <c r="V3" s="18"/>
    </row>
    <row r="4" spans="1:22" x14ac:dyDescent="0.25">
      <c r="A4" s="61" t="s">
        <v>35</v>
      </c>
      <c r="B4" s="82" t="s">
        <v>21</v>
      </c>
      <c r="C4" s="82" t="s">
        <v>48</v>
      </c>
      <c r="D4" s="82">
        <v>3</v>
      </c>
      <c r="E4" s="82">
        <v>3</v>
      </c>
      <c r="F4" s="82">
        <v>3</v>
      </c>
      <c r="G4" s="82">
        <v>3</v>
      </c>
      <c r="H4" s="82">
        <v>2</v>
      </c>
      <c r="I4" s="82">
        <v>1</v>
      </c>
      <c r="J4" s="82">
        <v>2</v>
      </c>
      <c r="K4" s="82">
        <v>2</v>
      </c>
      <c r="L4" s="82">
        <v>2</v>
      </c>
      <c r="M4" s="82">
        <v>4</v>
      </c>
      <c r="T4" s="78"/>
      <c r="U4" s="18"/>
      <c r="V4" s="18"/>
    </row>
    <row r="5" spans="1:22" ht="29.25" x14ac:dyDescent="0.25">
      <c r="A5" s="61" t="s">
        <v>35</v>
      </c>
      <c r="B5" s="82" t="s">
        <v>21</v>
      </c>
      <c r="C5" s="82" t="s">
        <v>48</v>
      </c>
      <c r="D5" s="82">
        <v>2</v>
      </c>
      <c r="E5" s="82">
        <v>2</v>
      </c>
      <c r="F5" s="82">
        <v>3</v>
      </c>
      <c r="G5" s="82">
        <v>3</v>
      </c>
      <c r="H5" s="82">
        <v>3</v>
      </c>
      <c r="I5" s="82">
        <v>2</v>
      </c>
      <c r="J5" s="82">
        <v>1</v>
      </c>
      <c r="K5" s="82">
        <v>1</v>
      </c>
      <c r="L5" s="82">
        <v>1</v>
      </c>
      <c r="M5" s="82">
        <v>4</v>
      </c>
      <c r="P5" s="129" t="s">
        <v>9</v>
      </c>
      <c r="Q5" s="129"/>
      <c r="R5" s="60" t="s">
        <v>43</v>
      </c>
      <c r="S5" s="80" t="s">
        <v>44</v>
      </c>
      <c r="T5" s="78"/>
      <c r="U5" s="18"/>
      <c r="V5" s="18"/>
    </row>
    <row r="6" spans="1:22" x14ac:dyDescent="0.25">
      <c r="A6" s="61" t="s">
        <v>35</v>
      </c>
      <c r="B6" s="82" t="s">
        <v>20</v>
      </c>
      <c r="C6" s="82" t="s">
        <v>48</v>
      </c>
      <c r="D6" s="82">
        <v>3</v>
      </c>
      <c r="E6" s="82">
        <v>3</v>
      </c>
      <c r="F6" s="82">
        <v>3</v>
      </c>
      <c r="G6" s="82">
        <v>0</v>
      </c>
      <c r="H6" s="82">
        <v>3</v>
      </c>
      <c r="I6" s="82">
        <v>1</v>
      </c>
      <c r="J6" s="82">
        <v>1</v>
      </c>
      <c r="K6" s="82">
        <v>1</v>
      </c>
      <c r="L6" s="82">
        <v>0</v>
      </c>
      <c r="M6" s="82">
        <v>4</v>
      </c>
      <c r="P6" s="124" t="s">
        <v>49</v>
      </c>
      <c r="Q6" s="124"/>
      <c r="R6" s="61">
        <f>COUNTIF($M$2:$M$43,1)</f>
        <v>2</v>
      </c>
      <c r="S6" s="115">
        <f>R6/$R$10*100</f>
        <v>4.7619047619047619</v>
      </c>
    </row>
    <row r="7" spans="1:22" x14ac:dyDescent="0.25">
      <c r="A7" s="61" t="s">
        <v>35</v>
      </c>
      <c r="B7" s="82" t="s">
        <v>20</v>
      </c>
      <c r="C7" s="82" t="s">
        <v>48</v>
      </c>
      <c r="D7" s="82">
        <v>2</v>
      </c>
      <c r="E7" s="82">
        <v>2</v>
      </c>
      <c r="F7" s="82">
        <v>2</v>
      </c>
      <c r="G7" s="82">
        <v>0</v>
      </c>
      <c r="H7" s="82">
        <v>2</v>
      </c>
      <c r="I7" s="82">
        <v>0</v>
      </c>
      <c r="J7" s="82">
        <v>0</v>
      </c>
      <c r="K7" s="82">
        <v>2</v>
      </c>
      <c r="L7" s="82">
        <v>0</v>
      </c>
      <c r="M7" s="82">
        <v>4</v>
      </c>
      <c r="P7" s="124" t="s">
        <v>50</v>
      </c>
      <c r="Q7" s="124"/>
      <c r="R7" s="61">
        <f>COUNTIF($M$2:$M$43,2)</f>
        <v>4</v>
      </c>
      <c r="S7" s="115">
        <f>R7/$R$10*100</f>
        <v>9.5238095238095237</v>
      </c>
    </row>
    <row r="8" spans="1:22" x14ac:dyDescent="0.25">
      <c r="A8" s="61" t="s">
        <v>35</v>
      </c>
      <c r="B8" s="82" t="s">
        <v>20</v>
      </c>
      <c r="C8" s="82" t="s">
        <v>48</v>
      </c>
      <c r="D8" s="82">
        <v>2</v>
      </c>
      <c r="E8" s="82">
        <v>2</v>
      </c>
      <c r="F8" s="82">
        <v>3</v>
      </c>
      <c r="G8" s="82">
        <v>0</v>
      </c>
      <c r="H8" s="82">
        <v>3</v>
      </c>
      <c r="I8" s="82">
        <v>0</v>
      </c>
      <c r="J8" s="82">
        <v>0</v>
      </c>
      <c r="K8" s="82">
        <v>0</v>
      </c>
      <c r="L8" s="82">
        <v>0</v>
      </c>
      <c r="M8" s="82">
        <v>4</v>
      </c>
      <c r="P8" s="124" t="s">
        <v>51</v>
      </c>
      <c r="Q8" s="124"/>
      <c r="R8" s="61">
        <f>COUNTIF($M$2:$M$43,3)</f>
        <v>15</v>
      </c>
      <c r="S8" s="115">
        <f>R8/$R$10*100</f>
        <v>35.714285714285715</v>
      </c>
      <c r="T8" s="14"/>
    </row>
    <row r="9" spans="1:22" x14ac:dyDescent="0.25">
      <c r="A9" s="61" t="s">
        <v>35</v>
      </c>
      <c r="B9" s="82" t="s">
        <v>20</v>
      </c>
      <c r="C9" s="82" t="s">
        <v>48</v>
      </c>
      <c r="D9" s="82">
        <v>3</v>
      </c>
      <c r="E9" s="82">
        <v>3</v>
      </c>
      <c r="F9" s="82">
        <v>3</v>
      </c>
      <c r="G9" s="82">
        <v>3</v>
      </c>
      <c r="H9" s="82">
        <v>0</v>
      </c>
      <c r="I9" s="82">
        <v>2</v>
      </c>
      <c r="J9" s="82">
        <v>1</v>
      </c>
      <c r="K9" s="82">
        <v>1</v>
      </c>
      <c r="L9" s="82">
        <v>1</v>
      </c>
      <c r="M9" s="82">
        <v>4</v>
      </c>
      <c r="P9" s="124" t="s">
        <v>52</v>
      </c>
      <c r="Q9" s="124"/>
      <c r="R9" s="61">
        <f>COUNTIF($M$2:$M$43,4)</f>
        <v>21</v>
      </c>
      <c r="S9" s="115">
        <f>R9/$R$10*100</f>
        <v>50</v>
      </c>
      <c r="T9" s="15"/>
    </row>
    <row r="10" spans="1:22" x14ac:dyDescent="0.25">
      <c r="A10" s="61" t="s">
        <v>35</v>
      </c>
      <c r="B10" s="82" t="s">
        <v>20</v>
      </c>
      <c r="C10" s="82" t="s">
        <v>48</v>
      </c>
      <c r="D10" s="82">
        <v>2</v>
      </c>
      <c r="E10" s="82">
        <v>3</v>
      </c>
      <c r="F10" s="82">
        <v>0</v>
      </c>
      <c r="G10" s="82">
        <v>2</v>
      </c>
      <c r="H10" s="82">
        <v>0</v>
      </c>
      <c r="I10" s="82">
        <v>0</v>
      </c>
      <c r="J10" s="82">
        <v>0</v>
      </c>
      <c r="K10" s="82">
        <v>0</v>
      </c>
      <c r="L10" s="82">
        <v>0</v>
      </c>
      <c r="M10" s="82">
        <v>3</v>
      </c>
      <c r="P10" s="124" t="s">
        <v>23</v>
      </c>
      <c r="Q10" s="124"/>
      <c r="R10" s="61">
        <f>SUM(R6:R9)</f>
        <v>42</v>
      </c>
      <c r="S10" s="82">
        <f>SUM(S6:S9)</f>
        <v>100</v>
      </c>
    </row>
    <row r="11" spans="1:22" x14ac:dyDescent="0.25">
      <c r="A11" s="61" t="s">
        <v>35</v>
      </c>
      <c r="B11" s="82" t="s">
        <v>20</v>
      </c>
      <c r="C11" s="82" t="s">
        <v>48</v>
      </c>
      <c r="D11" s="82">
        <v>0</v>
      </c>
      <c r="E11" s="82">
        <v>1</v>
      </c>
      <c r="F11" s="82">
        <v>0</v>
      </c>
      <c r="G11" s="82">
        <v>2</v>
      </c>
      <c r="H11" s="82">
        <v>0</v>
      </c>
      <c r="I11" s="82">
        <v>0</v>
      </c>
      <c r="J11" s="82">
        <v>0</v>
      </c>
      <c r="K11" s="82">
        <v>0</v>
      </c>
      <c r="L11" s="82">
        <v>0</v>
      </c>
      <c r="M11" s="82">
        <v>3</v>
      </c>
    </row>
    <row r="12" spans="1:22" x14ac:dyDescent="0.25">
      <c r="A12" s="61" t="s">
        <v>35</v>
      </c>
      <c r="B12" s="82" t="s">
        <v>20</v>
      </c>
      <c r="C12" s="82" t="s">
        <v>48</v>
      </c>
      <c r="D12" s="82">
        <v>2</v>
      </c>
      <c r="E12" s="82">
        <v>3</v>
      </c>
      <c r="F12" s="82">
        <v>2</v>
      </c>
      <c r="G12" s="82">
        <v>1</v>
      </c>
      <c r="H12" s="82">
        <v>1</v>
      </c>
      <c r="I12" s="82">
        <v>1</v>
      </c>
      <c r="J12" s="82">
        <v>0</v>
      </c>
      <c r="K12" s="82">
        <v>0</v>
      </c>
      <c r="L12" s="82">
        <v>0</v>
      </c>
      <c r="M12" s="82">
        <v>3</v>
      </c>
    </row>
    <row r="13" spans="1:22" x14ac:dyDescent="0.25">
      <c r="A13" s="61" t="s">
        <v>35</v>
      </c>
      <c r="B13" s="82" t="s">
        <v>21</v>
      </c>
      <c r="C13" s="82" t="s">
        <v>48</v>
      </c>
      <c r="D13" s="82">
        <v>0</v>
      </c>
      <c r="E13" s="82">
        <v>0</v>
      </c>
      <c r="F13" s="82">
        <v>0</v>
      </c>
      <c r="G13" s="82">
        <v>0</v>
      </c>
      <c r="H13" s="82">
        <v>0</v>
      </c>
      <c r="I13" s="82">
        <v>0</v>
      </c>
      <c r="J13" s="82">
        <v>0</v>
      </c>
      <c r="K13" s="82">
        <v>0</v>
      </c>
      <c r="L13" s="82">
        <v>0</v>
      </c>
      <c r="M13" s="82">
        <v>1</v>
      </c>
      <c r="O13" s="62"/>
      <c r="P13" s="126" t="s">
        <v>45</v>
      </c>
      <c r="Q13" s="127"/>
      <c r="R13" s="127"/>
      <c r="S13" s="128"/>
    </row>
    <row r="14" spans="1:22" x14ac:dyDescent="0.25">
      <c r="A14" s="61" t="s">
        <v>35</v>
      </c>
      <c r="B14" s="82" t="s">
        <v>21</v>
      </c>
      <c r="C14" s="82" t="s">
        <v>48</v>
      </c>
      <c r="D14" s="82">
        <v>0</v>
      </c>
      <c r="E14" s="82">
        <v>0</v>
      </c>
      <c r="F14" s="82">
        <v>0</v>
      </c>
      <c r="G14" s="82">
        <v>0</v>
      </c>
      <c r="H14" s="82">
        <v>0</v>
      </c>
      <c r="I14" s="82">
        <v>0</v>
      </c>
      <c r="J14" s="82">
        <v>0</v>
      </c>
      <c r="K14" s="82">
        <v>0</v>
      </c>
      <c r="L14" s="82">
        <v>0</v>
      </c>
      <c r="M14" s="82">
        <v>1</v>
      </c>
      <c r="O14" s="62"/>
      <c r="P14" s="61" t="s">
        <v>46</v>
      </c>
      <c r="Q14" s="61" t="s">
        <v>47</v>
      </c>
      <c r="R14" s="61" t="s">
        <v>55</v>
      </c>
      <c r="S14" s="61" t="s">
        <v>54</v>
      </c>
    </row>
    <row r="15" spans="1:22" x14ac:dyDescent="0.25">
      <c r="A15" s="61" t="s">
        <v>36</v>
      </c>
      <c r="B15" s="82" t="s">
        <v>20</v>
      </c>
      <c r="C15" s="82" t="s">
        <v>38</v>
      </c>
      <c r="D15" s="82">
        <v>2</v>
      </c>
      <c r="E15" s="82">
        <v>3</v>
      </c>
      <c r="F15" s="82">
        <v>2</v>
      </c>
      <c r="G15" s="82">
        <v>1</v>
      </c>
      <c r="H15" s="82">
        <v>3</v>
      </c>
      <c r="I15" s="82">
        <v>3</v>
      </c>
      <c r="J15" s="82">
        <v>2</v>
      </c>
      <c r="K15" s="82">
        <v>1</v>
      </c>
      <c r="L15" s="82">
        <v>0</v>
      </c>
      <c r="M15" s="82">
        <v>4</v>
      </c>
      <c r="O15" s="62"/>
      <c r="P15" s="61" t="s">
        <v>38</v>
      </c>
      <c r="Q15" s="61">
        <v>1</v>
      </c>
      <c r="R15" s="61">
        <f>COUNTIFS($M$2:$M$43,1,$C$2:$C$43,"Seasonal")</f>
        <v>0</v>
      </c>
      <c r="S15" s="61">
        <f>R15/$R$19*100</f>
        <v>0</v>
      </c>
    </row>
    <row r="16" spans="1:22" x14ac:dyDescent="0.25">
      <c r="A16" s="61" t="s">
        <v>37</v>
      </c>
      <c r="B16" s="82" t="s">
        <v>21</v>
      </c>
      <c r="C16" s="82" t="s">
        <v>38</v>
      </c>
      <c r="D16" s="82">
        <v>3</v>
      </c>
      <c r="E16" s="82">
        <v>1</v>
      </c>
      <c r="F16" s="82">
        <v>2</v>
      </c>
      <c r="G16" s="82">
        <v>1</v>
      </c>
      <c r="H16" s="82">
        <v>1</v>
      </c>
      <c r="I16" s="82">
        <v>2</v>
      </c>
      <c r="J16" s="82">
        <v>1</v>
      </c>
      <c r="K16" s="82">
        <v>0</v>
      </c>
      <c r="L16" s="82">
        <v>0</v>
      </c>
      <c r="M16" s="82">
        <v>4</v>
      </c>
      <c r="O16" s="62"/>
      <c r="P16" s="61"/>
      <c r="Q16" s="61">
        <v>2</v>
      </c>
      <c r="R16" s="61">
        <f>COUNTIFS($M$2:$M$43,2,$C$2:$C$43,"Seasonal")</f>
        <v>4</v>
      </c>
      <c r="S16" s="101">
        <f>R16/$R$19*100</f>
        <v>13.793103448275861</v>
      </c>
    </row>
    <row r="17" spans="1:20" x14ac:dyDescent="0.25">
      <c r="A17" s="61" t="s">
        <v>36</v>
      </c>
      <c r="B17" s="82" t="s">
        <v>20</v>
      </c>
      <c r="C17" s="82" t="s">
        <v>38</v>
      </c>
      <c r="D17" s="82">
        <v>2</v>
      </c>
      <c r="E17" s="82">
        <v>2</v>
      </c>
      <c r="F17" s="82">
        <v>0</v>
      </c>
      <c r="G17" s="82">
        <v>3</v>
      </c>
      <c r="H17" s="82">
        <v>2</v>
      </c>
      <c r="I17" s="82">
        <v>2</v>
      </c>
      <c r="J17" s="82">
        <v>1</v>
      </c>
      <c r="K17" s="82">
        <v>0</v>
      </c>
      <c r="L17" s="82">
        <v>0</v>
      </c>
      <c r="M17" s="82">
        <v>4</v>
      </c>
      <c r="O17" s="62"/>
      <c r="P17" s="82"/>
      <c r="Q17" s="82">
        <v>3</v>
      </c>
      <c r="R17" s="61">
        <f>COUNTIFS($M$2:$M$43,3,$C$2:$C$43,"Seasonal")</f>
        <v>12</v>
      </c>
      <c r="S17" s="101">
        <f>R17/$R$19*100</f>
        <v>41.379310344827587</v>
      </c>
    </row>
    <row r="18" spans="1:20" x14ac:dyDescent="0.25">
      <c r="A18" s="61" t="s">
        <v>36</v>
      </c>
      <c r="B18" s="82" t="s">
        <v>20</v>
      </c>
      <c r="C18" s="82" t="s">
        <v>38</v>
      </c>
      <c r="D18" s="82">
        <v>2</v>
      </c>
      <c r="E18" s="82">
        <v>2</v>
      </c>
      <c r="F18" s="82">
        <v>0</v>
      </c>
      <c r="G18" s="82">
        <v>0</v>
      </c>
      <c r="H18" s="82">
        <v>1</v>
      </c>
      <c r="I18" s="82">
        <v>3</v>
      </c>
      <c r="J18" s="82">
        <v>3</v>
      </c>
      <c r="K18" s="82">
        <v>2</v>
      </c>
      <c r="L18" s="82">
        <v>0</v>
      </c>
      <c r="M18" s="82">
        <v>4</v>
      </c>
      <c r="O18" s="62"/>
      <c r="P18" s="82"/>
      <c r="Q18" s="82">
        <v>4</v>
      </c>
      <c r="R18" s="61">
        <f>COUNTIFS($M$2:$M$43,4,$C$2:$C$43,"Seasonal")</f>
        <v>13</v>
      </c>
      <c r="S18" s="101">
        <f>R18/$R$19*100</f>
        <v>44.827586206896555</v>
      </c>
    </row>
    <row r="19" spans="1:20" x14ac:dyDescent="0.25">
      <c r="A19" s="61" t="s">
        <v>36</v>
      </c>
      <c r="B19" s="82" t="s">
        <v>20</v>
      </c>
      <c r="C19" s="82" t="s">
        <v>38</v>
      </c>
      <c r="D19" s="82">
        <v>3</v>
      </c>
      <c r="E19" s="82">
        <v>3</v>
      </c>
      <c r="F19" s="82">
        <v>3</v>
      </c>
      <c r="G19" s="82">
        <v>3</v>
      </c>
      <c r="H19" s="82">
        <v>2</v>
      </c>
      <c r="I19" s="82">
        <v>1</v>
      </c>
      <c r="J19" s="82">
        <v>1</v>
      </c>
      <c r="K19" s="82">
        <v>1</v>
      </c>
      <c r="L19" s="82">
        <v>0</v>
      </c>
      <c r="M19" s="82">
        <v>4</v>
      </c>
      <c r="O19" s="62"/>
      <c r="P19" s="82" t="s">
        <v>23</v>
      </c>
      <c r="Q19" s="82"/>
      <c r="R19" s="82">
        <f>SUM(R15:R18)</f>
        <v>29</v>
      </c>
      <c r="S19" s="61">
        <f>SUM(S15:S18)</f>
        <v>100</v>
      </c>
    </row>
    <row r="20" spans="1:20" x14ac:dyDescent="0.25">
      <c r="A20" s="61" t="s">
        <v>36</v>
      </c>
      <c r="B20" s="82" t="s">
        <v>20</v>
      </c>
      <c r="C20" s="82" t="s">
        <v>38</v>
      </c>
      <c r="D20" s="82">
        <v>0</v>
      </c>
      <c r="E20" s="82">
        <v>3</v>
      </c>
      <c r="F20" s="82">
        <v>3</v>
      </c>
      <c r="G20" s="82">
        <v>1</v>
      </c>
      <c r="H20" s="82">
        <v>0</v>
      </c>
      <c r="I20" s="82">
        <v>2</v>
      </c>
      <c r="J20" s="82">
        <v>1</v>
      </c>
      <c r="K20" s="82">
        <v>1</v>
      </c>
      <c r="L20" s="82">
        <v>0</v>
      </c>
      <c r="M20" s="82">
        <v>4</v>
      </c>
      <c r="O20" s="62"/>
      <c r="P20" s="61"/>
      <c r="Q20" s="61"/>
      <c r="R20" s="82"/>
      <c r="S20" s="61"/>
    </row>
    <row r="21" spans="1:20" x14ac:dyDescent="0.25">
      <c r="A21" s="61" t="s">
        <v>36</v>
      </c>
      <c r="B21" s="82" t="s">
        <v>20</v>
      </c>
      <c r="C21" s="82" t="s">
        <v>38</v>
      </c>
      <c r="D21" s="82">
        <v>3</v>
      </c>
      <c r="E21" s="82">
        <v>2</v>
      </c>
      <c r="F21" s="82">
        <v>0</v>
      </c>
      <c r="G21" s="82">
        <v>1</v>
      </c>
      <c r="H21" s="82">
        <v>3</v>
      </c>
      <c r="I21" s="82">
        <v>2</v>
      </c>
      <c r="J21" s="82">
        <v>1</v>
      </c>
      <c r="K21" s="82">
        <v>1</v>
      </c>
      <c r="L21" s="82">
        <v>0</v>
      </c>
      <c r="M21" s="82">
        <v>4</v>
      </c>
      <c r="O21" s="62"/>
      <c r="P21" s="86" t="s">
        <v>48</v>
      </c>
      <c r="Q21" s="82">
        <v>1</v>
      </c>
      <c r="R21" s="61">
        <f>COUNTIFS($M$2:$M$43,1,$C$2:$C$43,"Permanent")</f>
        <v>2</v>
      </c>
      <c r="S21" s="101">
        <f>R21/$R$25*100</f>
        <v>15.384615384615385</v>
      </c>
    </row>
    <row r="22" spans="1:20" x14ac:dyDescent="0.25">
      <c r="A22" s="61" t="s">
        <v>37</v>
      </c>
      <c r="B22" s="82" t="s">
        <v>20</v>
      </c>
      <c r="C22" s="82" t="s">
        <v>38</v>
      </c>
      <c r="D22" s="82">
        <v>2</v>
      </c>
      <c r="E22" s="82">
        <v>1</v>
      </c>
      <c r="F22" s="82">
        <v>2</v>
      </c>
      <c r="G22" s="82">
        <v>0</v>
      </c>
      <c r="H22" s="82">
        <v>2</v>
      </c>
      <c r="I22" s="82">
        <v>1</v>
      </c>
      <c r="J22" s="82">
        <v>1</v>
      </c>
      <c r="K22" s="82">
        <v>1</v>
      </c>
      <c r="L22" s="82">
        <v>0</v>
      </c>
      <c r="M22" s="82">
        <v>4</v>
      </c>
      <c r="O22" s="62"/>
      <c r="P22" s="86"/>
      <c r="Q22" s="82">
        <v>2</v>
      </c>
      <c r="R22" s="61">
        <f>COUNTIFS($M$2:$M$43,2,$C$2:$C$43,"Permanent")</f>
        <v>0</v>
      </c>
      <c r="S22" s="101">
        <f>R22/$R$25*100</f>
        <v>0</v>
      </c>
    </row>
    <row r="23" spans="1:20" x14ac:dyDescent="0.25">
      <c r="A23" s="61" t="s">
        <v>37</v>
      </c>
      <c r="B23" s="82" t="s">
        <v>20</v>
      </c>
      <c r="C23" s="82" t="s">
        <v>38</v>
      </c>
      <c r="D23" s="82">
        <v>2</v>
      </c>
      <c r="E23" s="82">
        <v>2</v>
      </c>
      <c r="F23" s="82">
        <v>1</v>
      </c>
      <c r="G23" s="82">
        <v>1</v>
      </c>
      <c r="H23" s="82">
        <v>2</v>
      </c>
      <c r="I23" s="82">
        <v>1</v>
      </c>
      <c r="J23" s="82">
        <v>1</v>
      </c>
      <c r="K23" s="82">
        <v>0</v>
      </c>
      <c r="L23" s="82">
        <v>0</v>
      </c>
      <c r="M23" s="82">
        <v>4</v>
      </c>
      <c r="O23" s="62"/>
      <c r="P23" s="86"/>
      <c r="Q23" s="82">
        <v>3</v>
      </c>
      <c r="R23" s="61">
        <f>COUNTIFS($M$2:$M$43,3,$C$2:$C$43,"Permanent")</f>
        <v>3</v>
      </c>
      <c r="S23" s="101">
        <f>R23/$R$25*100</f>
        <v>23.076923076923077</v>
      </c>
      <c r="T23" s="116"/>
    </row>
    <row r="24" spans="1:20" x14ac:dyDescent="0.25">
      <c r="A24" s="61" t="s">
        <v>37</v>
      </c>
      <c r="B24" s="82" t="s">
        <v>20</v>
      </c>
      <c r="C24" s="82" t="s">
        <v>38</v>
      </c>
      <c r="D24" s="82">
        <v>3</v>
      </c>
      <c r="E24" s="82">
        <v>2</v>
      </c>
      <c r="F24" s="82">
        <v>2</v>
      </c>
      <c r="G24" s="82">
        <v>2</v>
      </c>
      <c r="H24" s="82">
        <v>1</v>
      </c>
      <c r="I24" s="82">
        <v>1</v>
      </c>
      <c r="J24" s="82">
        <v>1</v>
      </c>
      <c r="K24" s="82">
        <v>1</v>
      </c>
      <c r="L24" s="82">
        <v>0</v>
      </c>
      <c r="M24" s="82">
        <v>4</v>
      </c>
      <c r="O24" s="62"/>
      <c r="P24" s="82"/>
      <c r="Q24" s="82">
        <v>4</v>
      </c>
      <c r="R24" s="61">
        <f>COUNTIFS($M$2:$M$43,4,$C$2:$C$43,"Permanent")</f>
        <v>8</v>
      </c>
      <c r="S24" s="101">
        <f>R24/$R$25*100</f>
        <v>61.53846153846154</v>
      </c>
      <c r="T24" s="116"/>
    </row>
    <row r="25" spans="1:20" x14ac:dyDescent="0.25">
      <c r="A25" s="61" t="s">
        <v>37</v>
      </c>
      <c r="B25" s="82" t="s">
        <v>20</v>
      </c>
      <c r="C25" s="82" t="s">
        <v>38</v>
      </c>
      <c r="D25" s="82">
        <v>2</v>
      </c>
      <c r="E25" s="82">
        <v>2</v>
      </c>
      <c r="F25" s="82">
        <v>2</v>
      </c>
      <c r="G25" s="82">
        <v>1</v>
      </c>
      <c r="H25" s="82">
        <v>2</v>
      </c>
      <c r="I25" s="82">
        <v>2</v>
      </c>
      <c r="J25" s="82">
        <v>1</v>
      </c>
      <c r="K25" s="82">
        <v>1</v>
      </c>
      <c r="L25" s="82">
        <v>0</v>
      </c>
      <c r="M25" s="82">
        <v>4</v>
      </c>
      <c r="P25" s="82" t="s">
        <v>23</v>
      </c>
      <c r="Q25" s="82"/>
      <c r="R25" s="82">
        <f>SUM(R21:R24)</f>
        <v>13</v>
      </c>
      <c r="S25" s="61">
        <f>SUM(S21:S24)</f>
        <v>100</v>
      </c>
    </row>
    <row r="26" spans="1:20" x14ac:dyDescent="0.25">
      <c r="A26" s="61" t="s">
        <v>37</v>
      </c>
      <c r="B26" s="82" t="s">
        <v>20</v>
      </c>
      <c r="C26" s="82" t="s">
        <v>38</v>
      </c>
      <c r="D26" s="82">
        <v>1</v>
      </c>
      <c r="E26" s="82">
        <v>3</v>
      </c>
      <c r="F26" s="82">
        <v>2</v>
      </c>
      <c r="G26" s="82">
        <v>1</v>
      </c>
      <c r="H26" s="82">
        <v>2</v>
      </c>
      <c r="I26" s="82">
        <v>1</v>
      </c>
      <c r="J26" s="82">
        <v>0</v>
      </c>
      <c r="K26" s="82">
        <v>0</v>
      </c>
      <c r="L26" s="82">
        <v>0</v>
      </c>
      <c r="M26" s="82">
        <v>3</v>
      </c>
      <c r="O26" s="62"/>
      <c r="P26" s="62"/>
    </row>
    <row r="27" spans="1:20" x14ac:dyDescent="0.25">
      <c r="A27" s="61" t="s">
        <v>37</v>
      </c>
      <c r="B27" s="82" t="s">
        <v>20</v>
      </c>
      <c r="C27" s="82" t="s">
        <v>38</v>
      </c>
      <c r="D27" s="82">
        <v>3</v>
      </c>
      <c r="E27" s="82">
        <v>2</v>
      </c>
      <c r="F27" s="82">
        <v>2</v>
      </c>
      <c r="G27" s="82">
        <v>2</v>
      </c>
      <c r="H27" s="82">
        <v>2</v>
      </c>
      <c r="I27" s="82">
        <v>1</v>
      </c>
      <c r="J27" s="82">
        <v>0</v>
      </c>
      <c r="K27" s="82">
        <v>0</v>
      </c>
      <c r="L27" s="82">
        <v>0</v>
      </c>
      <c r="M27" s="82">
        <v>3</v>
      </c>
      <c r="O27" s="62"/>
    </row>
    <row r="28" spans="1:20" x14ac:dyDescent="0.25">
      <c r="A28" s="61" t="s">
        <v>37</v>
      </c>
      <c r="B28" s="82" t="s">
        <v>21</v>
      </c>
      <c r="C28" s="82" t="s">
        <v>38</v>
      </c>
      <c r="D28" s="82">
        <v>2</v>
      </c>
      <c r="E28" s="82">
        <v>2</v>
      </c>
      <c r="F28" s="82">
        <v>1</v>
      </c>
      <c r="G28" s="82">
        <v>1</v>
      </c>
      <c r="H28" s="82">
        <v>1</v>
      </c>
      <c r="I28" s="82">
        <v>1</v>
      </c>
      <c r="J28" s="82">
        <v>1</v>
      </c>
      <c r="K28" s="82">
        <v>1</v>
      </c>
      <c r="L28" s="82">
        <v>0</v>
      </c>
      <c r="M28" s="82">
        <v>4</v>
      </c>
      <c r="O28" s="62"/>
    </row>
    <row r="29" spans="1:20" x14ac:dyDescent="0.25">
      <c r="A29" s="61" t="s">
        <v>37</v>
      </c>
      <c r="B29" s="82" t="s">
        <v>21</v>
      </c>
      <c r="C29" s="82" t="s">
        <v>38</v>
      </c>
      <c r="D29" s="82">
        <v>2</v>
      </c>
      <c r="E29" s="82">
        <v>2</v>
      </c>
      <c r="F29" s="82">
        <v>1</v>
      </c>
      <c r="G29" s="82">
        <v>2</v>
      </c>
      <c r="H29" s="82">
        <v>1</v>
      </c>
      <c r="I29" s="82">
        <v>1</v>
      </c>
      <c r="J29" s="82">
        <v>0</v>
      </c>
      <c r="K29" s="82">
        <v>0</v>
      </c>
      <c r="L29" s="82">
        <v>0</v>
      </c>
      <c r="M29" s="82">
        <v>3</v>
      </c>
      <c r="O29" s="62"/>
    </row>
    <row r="30" spans="1:20" x14ac:dyDescent="0.25">
      <c r="A30" s="61" t="s">
        <v>36</v>
      </c>
      <c r="B30" s="82" t="s">
        <v>20</v>
      </c>
      <c r="C30" s="82" t="s">
        <v>38</v>
      </c>
      <c r="D30" s="82">
        <v>3</v>
      </c>
      <c r="E30" s="82">
        <v>1</v>
      </c>
      <c r="F30" s="82">
        <v>3</v>
      </c>
      <c r="G30" s="82">
        <v>1</v>
      </c>
      <c r="H30" s="82">
        <v>2</v>
      </c>
      <c r="I30" s="82">
        <v>0</v>
      </c>
      <c r="J30" s="82">
        <v>0</v>
      </c>
      <c r="K30" s="82">
        <v>0</v>
      </c>
      <c r="L30" s="82">
        <v>0</v>
      </c>
      <c r="M30" s="82">
        <v>3</v>
      </c>
      <c r="O30" s="62"/>
    </row>
    <row r="31" spans="1:20" x14ac:dyDescent="0.25">
      <c r="A31" s="61" t="s">
        <v>37</v>
      </c>
      <c r="B31" s="82" t="s">
        <v>20</v>
      </c>
      <c r="C31" s="82" t="s">
        <v>38</v>
      </c>
      <c r="D31" s="82">
        <v>2</v>
      </c>
      <c r="E31" s="82">
        <v>1</v>
      </c>
      <c r="F31" s="82">
        <v>2</v>
      </c>
      <c r="G31" s="82">
        <v>1</v>
      </c>
      <c r="H31" s="82">
        <v>1</v>
      </c>
      <c r="I31" s="82">
        <v>1</v>
      </c>
      <c r="J31" s="82">
        <v>1</v>
      </c>
      <c r="K31" s="82">
        <v>0</v>
      </c>
      <c r="L31" s="82">
        <v>0</v>
      </c>
      <c r="M31" s="82">
        <v>4</v>
      </c>
      <c r="O31" s="62"/>
    </row>
    <row r="32" spans="1:20" x14ac:dyDescent="0.25">
      <c r="A32" s="61" t="s">
        <v>37</v>
      </c>
      <c r="B32" s="82" t="s">
        <v>20</v>
      </c>
      <c r="C32" s="82" t="s">
        <v>38</v>
      </c>
      <c r="D32" s="82">
        <v>2</v>
      </c>
      <c r="E32" s="82">
        <v>1</v>
      </c>
      <c r="F32" s="82">
        <v>1</v>
      </c>
      <c r="G32" s="82">
        <v>1</v>
      </c>
      <c r="H32" s="82">
        <v>1</v>
      </c>
      <c r="I32" s="82">
        <v>1</v>
      </c>
      <c r="J32" s="82">
        <v>0</v>
      </c>
      <c r="K32" s="82">
        <v>0</v>
      </c>
      <c r="L32" s="82">
        <v>0</v>
      </c>
      <c r="M32" s="82">
        <v>3</v>
      </c>
    </row>
    <row r="33" spans="1:13" x14ac:dyDescent="0.25">
      <c r="A33" s="61" t="s">
        <v>37</v>
      </c>
      <c r="B33" s="82" t="s">
        <v>21</v>
      </c>
      <c r="C33" s="82" t="s">
        <v>38</v>
      </c>
      <c r="D33" s="82">
        <v>1</v>
      </c>
      <c r="E33" s="82">
        <v>0</v>
      </c>
      <c r="F33" s="82">
        <v>1</v>
      </c>
      <c r="G33" s="82">
        <v>1</v>
      </c>
      <c r="H33" s="82">
        <v>1</v>
      </c>
      <c r="I33" s="82">
        <v>1</v>
      </c>
      <c r="J33" s="82">
        <v>0</v>
      </c>
      <c r="K33" s="82">
        <v>0</v>
      </c>
      <c r="L33" s="82">
        <v>0</v>
      </c>
      <c r="M33" s="82">
        <v>3</v>
      </c>
    </row>
    <row r="34" spans="1:13" x14ac:dyDescent="0.25">
      <c r="A34" s="61" t="s">
        <v>36</v>
      </c>
      <c r="B34" s="82" t="s">
        <v>20</v>
      </c>
      <c r="C34" s="82" t="s">
        <v>38</v>
      </c>
      <c r="D34" s="82">
        <v>2</v>
      </c>
      <c r="E34" s="82">
        <v>0</v>
      </c>
      <c r="F34" s="82">
        <v>3</v>
      </c>
      <c r="G34" s="82">
        <v>0</v>
      </c>
      <c r="H34" s="82">
        <v>2</v>
      </c>
      <c r="I34" s="82">
        <v>0</v>
      </c>
      <c r="J34" s="82">
        <v>0</v>
      </c>
      <c r="K34" s="82">
        <v>0</v>
      </c>
      <c r="L34" s="82">
        <v>0</v>
      </c>
      <c r="M34" s="82">
        <v>3</v>
      </c>
    </row>
    <row r="35" spans="1:13" x14ac:dyDescent="0.25">
      <c r="A35" s="61" t="s">
        <v>36</v>
      </c>
      <c r="B35" s="82" t="s">
        <v>20</v>
      </c>
      <c r="C35" s="82" t="s">
        <v>38</v>
      </c>
      <c r="D35" s="82">
        <v>3</v>
      </c>
      <c r="E35" s="82">
        <v>3</v>
      </c>
      <c r="F35" s="82">
        <v>1</v>
      </c>
      <c r="G35" s="82">
        <v>0</v>
      </c>
      <c r="H35" s="82">
        <v>0</v>
      </c>
      <c r="I35" s="82">
        <v>0</v>
      </c>
      <c r="J35" s="82">
        <v>0</v>
      </c>
      <c r="K35" s="82">
        <v>0</v>
      </c>
      <c r="L35" s="82">
        <v>0</v>
      </c>
      <c r="M35" s="82">
        <v>2</v>
      </c>
    </row>
    <row r="36" spans="1:13" x14ac:dyDescent="0.25">
      <c r="A36" s="61" t="s">
        <v>37</v>
      </c>
      <c r="B36" s="82" t="s">
        <v>20</v>
      </c>
      <c r="C36" s="82" t="s">
        <v>38</v>
      </c>
      <c r="D36" s="82">
        <v>1</v>
      </c>
      <c r="E36" s="82">
        <v>1</v>
      </c>
      <c r="F36" s="82">
        <v>1</v>
      </c>
      <c r="G36" s="82">
        <v>1</v>
      </c>
      <c r="H36" s="82">
        <v>0</v>
      </c>
      <c r="I36" s="82">
        <v>1</v>
      </c>
      <c r="J36" s="82">
        <v>0</v>
      </c>
      <c r="K36" s="82">
        <v>0</v>
      </c>
      <c r="L36" s="82">
        <v>0</v>
      </c>
      <c r="M36" s="82">
        <v>3</v>
      </c>
    </row>
    <row r="37" spans="1:13" x14ac:dyDescent="0.25">
      <c r="A37" s="61" t="s">
        <v>35</v>
      </c>
      <c r="B37" s="82" t="s">
        <v>21</v>
      </c>
      <c r="C37" s="82" t="s">
        <v>38</v>
      </c>
      <c r="D37" s="82">
        <v>2</v>
      </c>
      <c r="E37" s="82">
        <v>3</v>
      </c>
      <c r="F37" s="82">
        <v>2</v>
      </c>
      <c r="G37" s="82">
        <v>3</v>
      </c>
      <c r="H37" s="82">
        <v>1</v>
      </c>
      <c r="I37" s="82">
        <v>0</v>
      </c>
      <c r="J37" s="82">
        <v>0</v>
      </c>
      <c r="K37" s="82">
        <v>0</v>
      </c>
      <c r="L37" s="82">
        <v>0</v>
      </c>
      <c r="M37" s="82">
        <v>3</v>
      </c>
    </row>
    <row r="38" spans="1:13" x14ac:dyDescent="0.25">
      <c r="A38" s="61" t="s">
        <v>35</v>
      </c>
      <c r="B38" s="82" t="s">
        <v>20</v>
      </c>
      <c r="C38" s="82" t="s">
        <v>38</v>
      </c>
      <c r="D38" s="82">
        <v>0</v>
      </c>
      <c r="E38" s="82">
        <v>1</v>
      </c>
      <c r="F38" s="82">
        <v>0</v>
      </c>
      <c r="G38" s="82">
        <v>2</v>
      </c>
      <c r="H38" s="82">
        <v>0</v>
      </c>
      <c r="I38" s="82">
        <v>0</v>
      </c>
      <c r="J38" s="82">
        <v>0</v>
      </c>
      <c r="K38" s="82">
        <v>0</v>
      </c>
      <c r="L38" s="82">
        <v>0</v>
      </c>
      <c r="M38" s="82">
        <v>3</v>
      </c>
    </row>
    <row r="39" spans="1:13" x14ac:dyDescent="0.25">
      <c r="A39" s="61" t="s">
        <v>35</v>
      </c>
      <c r="B39" s="82" t="s">
        <v>20</v>
      </c>
      <c r="C39" s="82" t="s">
        <v>38</v>
      </c>
      <c r="D39" s="82">
        <v>0</v>
      </c>
      <c r="E39" s="82">
        <v>3</v>
      </c>
      <c r="F39" s="82">
        <v>3</v>
      </c>
      <c r="G39" s="82">
        <v>0</v>
      </c>
      <c r="H39" s="82">
        <v>1</v>
      </c>
      <c r="I39" s="82">
        <v>0</v>
      </c>
      <c r="J39" s="82">
        <v>0</v>
      </c>
      <c r="K39" s="82">
        <v>0</v>
      </c>
      <c r="L39" s="82">
        <v>0</v>
      </c>
      <c r="M39" s="82">
        <v>3</v>
      </c>
    </row>
    <row r="40" spans="1:13" x14ac:dyDescent="0.25">
      <c r="A40" s="61" t="s">
        <v>35</v>
      </c>
      <c r="B40" s="82" t="s">
        <v>20</v>
      </c>
      <c r="C40" s="82" t="s">
        <v>38</v>
      </c>
      <c r="D40" s="82">
        <v>2</v>
      </c>
      <c r="E40" s="82">
        <v>2</v>
      </c>
      <c r="F40" s="82">
        <v>3</v>
      </c>
      <c r="G40" s="82">
        <v>0</v>
      </c>
      <c r="H40" s="82">
        <v>0</v>
      </c>
      <c r="I40" s="82">
        <v>0</v>
      </c>
      <c r="J40" s="82">
        <v>0</v>
      </c>
      <c r="K40" s="82">
        <v>0</v>
      </c>
      <c r="L40" s="82">
        <v>0</v>
      </c>
      <c r="M40" s="82">
        <v>3</v>
      </c>
    </row>
    <row r="41" spans="1:13" x14ac:dyDescent="0.25">
      <c r="A41" s="61" t="s">
        <v>35</v>
      </c>
      <c r="B41" s="82" t="s">
        <v>21</v>
      </c>
      <c r="C41" s="82" t="s">
        <v>38</v>
      </c>
      <c r="D41" s="82">
        <v>0</v>
      </c>
      <c r="E41" s="82">
        <v>1</v>
      </c>
      <c r="F41" s="82">
        <v>0</v>
      </c>
      <c r="G41" s="82">
        <v>1</v>
      </c>
      <c r="H41" s="82">
        <v>0</v>
      </c>
      <c r="I41" s="82">
        <v>0</v>
      </c>
      <c r="J41" s="82">
        <v>0</v>
      </c>
      <c r="K41" s="82">
        <v>0</v>
      </c>
      <c r="L41" s="82">
        <v>0</v>
      </c>
      <c r="M41" s="82">
        <v>2</v>
      </c>
    </row>
    <row r="42" spans="1:13" x14ac:dyDescent="0.25">
      <c r="A42" s="61" t="s">
        <v>35</v>
      </c>
      <c r="B42" s="82" t="s">
        <v>20</v>
      </c>
      <c r="C42" s="82" t="s">
        <v>38</v>
      </c>
      <c r="D42" s="82">
        <v>2</v>
      </c>
      <c r="E42" s="82">
        <v>2</v>
      </c>
      <c r="F42" s="82">
        <v>0</v>
      </c>
      <c r="G42" s="82">
        <v>0</v>
      </c>
      <c r="H42" s="82">
        <v>0</v>
      </c>
      <c r="I42" s="82">
        <v>0</v>
      </c>
      <c r="J42" s="82">
        <v>0</v>
      </c>
      <c r="K42" s="82">
        <v>0</v>
      </c>
      <c r="L42" s="82">
        <v>0</v>
      </c>
      <c r="M42" s="82">
        <v>2</v>
      </c>
    </row>
    <row r="43" spans="1:13" x14ac:dyDescent="0.25">
      <c r="A43" s="61" t="s">
        <v>35</v>
      </c>
      <c r="B43" s="82" t="s">
        <v>20</v>
      </c>
      <c r="C43" s="82" t="s">
        <v>38</v>
      </c>
      <c r="D43" s="82">
        <v>0</v>
      </c>
      <c r="E43" s="82">
        <v>3</v>
      </c>
      <c r="F43" s="82">
        <v>0</v>
      </c>
      <c r="G43" s="82">
        <v>0</v>
      </c>
      <c r="H43" s="82">
        <v>0</v>
      </c>
      <c r="I43" s="82">
        <v>0</v>
      </c>
      <c r="J43" s="82">
        <v>0</v>
      </c>
      <c r="K43" s="82">
        <v>0</v>
      </c>
      <c r="L43" s="82">
        <v>0</v>
      </c>
      <c r="M43" s="82">
        <v>2</v>
      </c>
    </row>
  </sheetData>
  <sortState ref="A2:M43">
    <sortCondition ref="C1"/>
  </sortState>
  <mergeCells count="7">
    <mergeCell ref="P13:S13"/>
    <mergeCell ref="P5:Q5"/>
    <mergeCell ref="P6:Q6"/>
    <mergeCell ref="P7:Q7"/>
    <mergeCell ref="P8:Q8"/>
    <mergeCell ref="P9:Q9"/>
    <mergeCell ref="P10:Q10"/>
  </mergeCells>
  <pageMargins left="0.7" right="0.7" top="0.75" bottom="0.75" header="0.3" footer="0.3"/>
  <pageSetup paperSize="9" orientation="landscape" horizontalDpi="4294967294"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HFIAS methodology</vt:lpstr>
      <vt:lpstr>Pakistan</vt:lpstr>
      <vt:lpstr>Philippines</vt:lpstr>
      <vt:lpstr>South Africa</vt:lpstr>
      <vt:lpstr>Thailand</vt:lpstr>
      <vt:lpstr>Italy</vt:lpstr>
      <vt:lpstr>HFIA_Cat</vt:lpstr>
      <vt:lpstr>HH</vt:lpstr>
      <vt:lpstr>Income</vt:lpstr>
      <vt:lpstr>Index</vt:lpstr>
      <vt:lpstr>Municipality</vt:lpstr>
      <vt:lpstr>Respondent</vt:lpstr>
      <vt:lpstr>Role</vt:lpstr>
      <vt:lpstr>Sex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Enya</dc:creator>
  <cp:lastModifiedBy>d</cp:lastModifiedBy>
  <cp:lastPrinted>2018-02-12T13:54:43Z</cp:lastPrinted>
  <dcterms:created xsi:type="dcterms:W3CDTF">2017-06-02T08:35:09Z</dcterms:created>
  <dcterms:modified xsi:type="dcterms:W3CDTF">2018-06-08T16:42:31Z</dcterms:modified>
</cp:coreProperties>
</file>